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drawings/drawing2.xml" ContentType="application/vnd.openxmlformats-officedocument.drawing+xml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drawings/drawing3.xml" ContentType="application/vnd.openxmlformats-officedocument.drawing+xml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hans\Documents\Carbonate\Client Documents\Copper Valley\2019\"/>
    </mc:Choice>
  </mc:AlternateContent>
  <xr:revisionPtr revIDLastSave="0" documentId="13_ncr:1_{788BF4C5-4D24-49B1-B639-FB88E412E726}" xr6:coauthVersionLast="40" xr6:coauthVersionMax="40" xr10:uidLastSave="{00000000-0000-0000-0000-000000000000}"/>
  <bookViews>
    <workbookView xWindow="0" yWindow="0" windowWidth="19200" windowHeight="15600" activeTab="3" xr2:uid="{E66D8E90-B0C9-4ECF-8945-E199D2C9F36E}"/>
  </bookViews>
  <sheets>
    <sheet name="Operating Budget" sheetId="3" r:id="rId1"/>
    <sheet name="Capital Reserve Budget" sheetId="2" r:id="rId2"/>
    <sheet name="Detail" sheetId="1" r:id="rId3"/>
    <sheet name="Allocation" sheetId="4" r:id="rId4"/>
  </sheets>
  <definedNames>
    <definedName name="_xlnm.Print_Area" localSheetId="3">Allocation!$A$1:$N$44</definedName>
    <definedName name="_xlnm.Print_Area" localSheetId="0">'Operating Budget'!$A$1:$I$45</definedName>
    <definedName name="_xlnm.Print_Titles" localSheetId="1">'Capital Reserve Budget'!$A:$D,'Capital Reserve Budget'!$4:$5</definedName>
    <definedName name="_xlnm.Print_Titles" localSheetId="2">Detail!$A:$D,Detail!$4:$4</definedName>
    <definedName name="_xlnm.Print_Titles" localSheetId="0">'Operating Budget'!$A:$D,'Operating Budget'!$4:$5</definedName>
    <definedName name="QB_BASIS_4" localSheetId="2" hidden="1">Detail!$W$3</definedName>
    <definedName name="QB_COLUMN_1" localSheetId="2" hidden="1">Detail!$E$4</definedName>
    <definedName name="QB_COLUMN_19" localSheetId="2" hidden="1">Detail!$Q$4</definedName>
    <definedName name="QB_COLUMN_20" localSheetId="2" hidden="1">Detail!$S$4</definedName>
    <definedName name="QB_COLUMN_3" localSheetId="2" hidden="1">Detail!$G$4</definedName>
    <definedName name="QB_COLUMN_30" localSheetId="2" hidden="1">Detail!$U$4</definedName>
    <definedName name="QB_COLUMN_31" localSheetId="2" hidden="1">Detail!$W$4</definedName>
    <definedName name="QB_COLUMN_4" localSheetId="2" hidden="1">Detail!$I$4</definedName>
    <definedName name="QB_COLUMN_5" localSheetId="2" hidden="1">Detail!$K$4</definedName>
    <definedName name="QB_COLUMN_59200" localSheetId="1" hidden="1">'Capital Reserve Budget'!$E$5</definedName>
    <definedName name="QB_COLUMN_59200" localSheetId="0" hidden="1">'Operating Budget'!$E$5</definedName>
    <definedName name="QB_COLUMN_63620" localSheetId="1" hidden="1">'Capital Reserve Budget'!$I$5</definedName>
    <definedName name="QB_COLUMN_63620" localSheetId="0" hidden="1">'Operating Budget'!$I$5</definedName>
    <definedName name="QB_COLUMN_7" localSheetId="2" hidden="1">Detail!$M$4</definedName>
    <definedName name="QB_COLUMN_76210" localSheetId="1" hidden="1">'Capital Reserve Budget'!$G$5</definedName>
    <definedName name="QB_COLUMN_76210" localSheetId="0" hidden="1">'Operating Budget'!$G$5</definedName>
    <definedName name="QB_COLUMN_8" localSheetId="2" hidden="1">Detail!$O$4</definedName>
    <definedName name="QB_COMPANY_0" localSheetId="1" hidden="1">'Capital Reserve Budget'!$A$1</definedName>
    <definedName name="QB_COMPANY_0" localSheetId="2" hidden="1">Detail!$A$1</definedName>
    <definedName name="QB_COMPANY_0" localSheetId="0" hidden="1">'Operating Budget'!$A$1</definedName>
    <definedName name="QB_DATA_0" localSheetId="1" hidden="1">'Capital Reserve Budget'!$8:$8,'Capital Reserve Budget'!$9:$9,'Capital Reserve Budget'!$14:$14,'Capital Reserve Budget'!$15:$15,'Capital Reserve Budget'!$16:$16,'Capital Reserve Budget'!$17:$17,'Capital Reserve Budget'!$18:$18,'Capital Reserve Budget'!$19:$19,'Capital Reserve Budget'!$20:$20,'Capital Reserve Budget'!$21:$21,'Capital Reserve Budget'!$22:$22,'Capital Reserve Budget'!$23:$23,'Capital Reserve Budget'!$24:$24,'Capital Reserve Budget'!$25:$25</definedName>
    <definedName name="QB_DATA_0" localSheetId="2" hidden="1">Detail!$8:$8,Detail!$9:$9,Detail!$10:$10,Detail!$11:$11,Detail!$12:$12,Detail!$13:$13,Detail!$14:$14,Detail!$15:$15,Detail!$16:$16,Detail!$17:$17,Detail!$18:$18,Detail!$19:$19,Detail!$20:$20,Detail!$21:$21,Detail!$22:$22,Detail!$23:$23</definedName>
    <definedName name="QB_DATA_0" localSheetId="0" hidden="1">'Operating Budget'!$8:$8,'Operating Budget'!$9:$9,'Operating Budget'!$10:$10,'Operating Budget'!$11:$11,'Operating Budget'!$16:$16,'Operating Budget'!$17:$17,'Operating Budget'!$18:$18,'Operating Budget'!$19:$19,'Operating Budget'!$20:$20,'Operating Budget'!$21:$21,'Operating Budget'!$22:$22,'Operating Budget'!$23:$23,'Operating Budget'!$24:$24,'Operating Budget'!$25:$25,'Operating Budget'!$26:$26,'Operating Budget'!$27:$27</definedName>
    <definedName name="QB_DATA_1" localSheetId="2" hidden="1">Detail!$24:$24,Detail!$25:$25,Detail!$26:$26,Detail!$27:$27,Detail!$28:$28,Detail!$29:$29,Detail!$30:$30,Detail!$31:$31,Detail!$32:$32,Detail!$33:$33,Detail!$34:$34,Detail!$35:$35,Detail!$36:$36,Detail!$37:$37,Detail!$38:$38,Detail!$39:$39</definedName>
    <definedName name="QB_DATA_1" localSheetId="0" hidden="1">'Operating Budget'!$28:$28,'Operating Budget'!$29:$29,'Operating Budget'!$30:$30,'Operating Budget'!$31:$31,'Operating Budget'!$32:$32,'Operating Budget'!$33:$33,'Operating Budget'!$34:$34,'Operating Budget'!$35:$35,'Operating Budget'!$36:$36,'Operating Budget'!$37:$37,'Operating Budget'!$38:$38,'Operating Budget'!$39:$39</definedName>
    <definedName name="QB_DATA_10" localSheetId="2" hidden="1">Detail!$176:$176,Detail!$177:$177,Detail!$178:$178,Detail!$179:$179,Detail!$180:$180,Detail!$181:$181,Detail!$182:$182,Detail!$183:$183,Detail!$184:$184,Detail!$185:$185,Detail!$186:$186,Detail!$187:$187,Detail!$188:$188,Detail!$189:$189,Detail!$190:$190,Detail!$191:$191</definedName>
    <definedName name="QB_DATA_11" localSheetId="2" hidden="1">Detail!$192:$192,Detail!$193:$193,Detail!$194:$194,Detail!$195:$195,Detail!$196:$196,Detail!$197:$197,Detail!$198:$198,Detail!$199:$199,Detail!$200:$200,Detail!$201:$201,Detail!$202:$202,Detail!$203:$203,Detail!$204:$204,Detail!$205:$205,Detail!$206:$206,Detail!$207:$207</definedName>
    <definedName name="QB_DATA_12" localSheetId="2" hidden="1">Detail!$208:$208,Detail!$209:$209,Detail!$210:$210,Detail!$211:$211,Detail!$212:$212,Detail!$213:$213,Detail!$214:$214,Detail!$215:$215,Detail!$216:$216,Detail!$217:$217,Detail!$218:$218,Detail!$219:$219,Detail!$220:$220,Detail!$221:$221,Detail!$222:$222,Detail!$223:$223</definedName>
    <definedName name="QB_DATA_13" localSheetId="2" hidden="1">Detail!$224:$224,Detail!$225:$225,Detail!$226:$226,Detail!$227:$227,Detail!$228:$228,Detail!$229:$229,Detail!$230:$230,Detail!$231:$231,Detail!$232:$232,Detail!$233:$233,Detail!$234:$234,Detail!$235:$235,Detail!$236:$236,Detail!$237:$237,Detail!$238:$238,Detail!$239:$239</definedName>
    <definedName name="QB_DATA_14" localSheetId="2" hidden="1">Detail!$240:$240,Detail!$241:$241,Detail!$242:$242,Detail!$243:$243,Detail!$244:$244,Detail!$245:$245,Detail!$246:$246,Detail!$247:$247,Detail!$248:$248,Detail!$249:$249,Detail!$250:$250,Detail!$251:$251,Detail!$252:$252,Detail!$253:$253,Detail!$254:$254,Detail!$255:$255</definedName>
    <definedName name="QB_DATA_15" localSheetId="2" hidden="1">Detail!$256:$256,Detail!$257:$257,Detail!$258:$258,Detail!$259:$259,Detail!$260:$260,Detail!$261:$261,Detail!$262:$262,Detail!$263:$263,Detail!$264:$264,Detail!$265:$265,Detail!$266:$266,Detail!$267:$267,Detail!$268:$268,Detail!$269:$269,Detail!$270:$270,Detail!$271:$271</definedName>
    <definedName name="QB_DATA_16" localSheetId="2" hidden="1">Detail!$272:$272,Detail!$273:$273,Detail!$274:$274,Detail!$275:$275,Detail!$276:$276,Detail!$277:$277,Detail!$278:$278,Detail!$279:$279,Detail!$280:$280,Detail!$281:$281,Detail!$282:$282,Detail!$283:$283,Detail!$284:$284,Detail!$285:$285,Detail!$286:$286,Detail!$287:$287</definedName>
    <definedName name="QB_DATA_17" localSheetId="2" hidden="1">Detail!$288:$288,Detail!$289:$289,Detail!$290:$290,Detail!$291:$291,Detail!$292:$292,Detail!$293:$293,Detail!$294:$294,Detail!$295:$295,Detail!$296:$296,Detail!$297:$297,Detail!$298:$298,Detail!$299:$299,Detail!$300:$300,Detail!$301:$301,Detail!$302:$302,Detail!$303:$303</definedName>
    <definedName name="QB_DATA_18" localSheetId="2" hidden="1">Detail!$304:$304,Detail!$307:$307,Detail!$308:$308,Detail!$309:$309,Detail!$310:$310,Detail!$311:$311,Detail!$312:$312,Detail!$313:$313,Detail!$314:$314,Detail!$315:$315,Detail!$316:$316,Detail!$317:$317,Detail!$318:$318,Detail!$319:$319,Detail!$320:$320,Detail!$321:$321</definedName>
    <definedName name="QB_DATA_19" localSheetId="2" hidden="1">Detail!$322:$322,Detail!$323:$323,Detail!$324:$324,Detail!$325:$325,Detail!$326:$326,Detail!$327:$327,Detail!$328:$328,Detail!$329:$329,Detail!$330:$330,Detail!$331:$331,Detail!$332:$332,Detail!$333:$333,Detail!$334:$334,Detail!$335:$335,Detail!$336:$336,Detail!$337:$337</definedName>
    <definedName name="QB_DATA_2" localSheetId="2" hidden="1">Detail!$40:$40,Detail!$41:$41,Detail!$42:$42,Detail!$43:$43,Detail!$44:$44,Detail!$45:$45,Detail!$46:$46,Detail!$47:$47,Detail!$48:$48,Detail!$49:$49,Detail!$50:$50,Detail!$51:$51,Detail!$52:$52,Detail!$53:$53,Detail!$54:$54,Detail!$55:$55</definedName>
    <definedName name="QB_DATA_20" localSheetId="2" hidden="1">Detail!$338:$338,Detail!$339:$339,Detail!$340:$340,Detail!$341:$341,Detail!$342:$342,Detail!$343:$343,Detail!$344:$344,Detail!$345:$345,Detail!$346:$346,Detail!$347:$347,Detail!$348:$348,Detail!$349:$349,Detail!$350:$350,Detail!$351:$351,Detail!$352:$352,Detail!$353:$353</definedName>
    <definedName name="QB_DATA_21" localSheetId="2" hidden="1">Detail!$354:$354,Detail!$355:$355,Detail!$356:$356,Detail!$357:$357,Detail!$358:$358,Detail!$359:$359,Detail!$360:$360,Detail!$361:$361,Detail!$362:$362,Detail!$363:$363,Detail!$364:$364,Detail!$365:$365,Detail!$366:$366,Detail!$367:$367,Detail!$368:$368,Detail!$369:$369</definedName>
    <definedName name="QB_DATA_22" localSheetId="2" hidden="1">Detail!$370:$370,Detail!$371:$371,Detail!$372:$372,Detail!$373:$373,Detail!$374:$374,Detail!$375:$375,Detail!$376:$376,Detail!$377:$377,Detail!$378:$378,Detail!$379:$379,Detail!$380:$380,Detail!$381:$381,Detail!$382:$382,Detail!$383:$383,Detail!$384:$384,Detail!$385:$385</definedName>
    <definedName name="QB_DATA_23" localSheetId="2" hidden="1">Detail!$386:$386,Detail!$387:$387,Detail!$388:$388,Detail!$389:$389,Detail!$390:$390,Detail!$391:$391,Detail!$392:$392,Detail!$393:$393,Detail!$394:$394,Detail!$395:$395,Detail!$396:$396,Detail!$397:$397,Detail!$398:$398,Detail!$399:$399,Detail!$400:$400,Detail!$401:$401</definedName>
    <definedName name="QB_DATA_24" localSheetId="2" hidden="1">Detail!$402:$402,Detail!$403:$403,Detail!$404:$404,Detail!$405:$405,Detail!$406:$406,Detail!$407:$407,Detail!$408:$408,Detail!$409:$409,Detail!$410:$410,Detail!$411:$411,Detail!$412:$412,Detail!$413:$413,Detail!$414:$414,Detail!$415:$415,Detail!$416:$416,Detail!$417:$417</definedName>
    <definedName name="QB_DATA_25" localSheetId="2" hidden="1">Detail!$418:$418,Detail!$419:$419,Detail!$420:$420,Detail!$421:$421,Detail!$422:$422,Detail!$423:$423,Detail!$424:$424,Detail!$425:$425,Detail!$426:$426,Detail!$427:$427,Detail!$428:$428,Detail!$429:$429,Detail!$430:$430,Detail!$433:$433,Detail!$434:$434,Detail!$435:$435</definedName>
    <definedName name="QB_DATA_26" localSheetId="2" hidden="1">Detail!$436:$436,Detail!$437:$437,Detail!$438:$438,Detail!$439:$439,Detail!$442:$442,Detail!$443:$443,Detail!$444:$444,Detail!$445:$445,Detail!$446:$446,Detail!$447:$447,Detail!$456:$456,Detail!$461:$461,Detail!$462:$462,Detail!$463:$463,Detail!$464:$464,Detail!$467:$467</definedName>
    <definedName name="QB_DATA_27" localSheetId="2" hidden="1">Detail!$468:$468,Detail!$469:$469,Detail!$470:$470,Detail!$473:$473,Detail!$474:$474,Detail!$477:$477,Detail!$478:$478,Detail!$479:$479,Detail!$480:$480,Detail!$481:$481,Detail!$482:$482,Detail!$483:$483,Detail!$484:$484,Detail!$485:$485,Detail!$486:$486,Detail!$487:$487</definedName>
    <definedName name="QB_DATA_28" localSheetId="2" hidden="1">Detail!$488:$488,Detail!$489:$489,Detail!$490:$490,Detail!$491:$491,Detail!$492:$492,Detail!$493:$493,Detail!$494:$494,Detail!$499:$499,Detail!$500:$500,Detail!$501:$501,Detail!$502:$502,Detail!$503:$503,Detail!$504:$504,Detail!$505:$505,Detail!$506:$506,Detail!$507:$507</definedName>
    <definedName name="QB_DATA_29" localSheetId="2" hidden="1">Detail!$512:$512,Detail!$513:$513,Detail!$514:$514,Detail!$515:$515,Detail!$518:$518,Detail!$519:$519,Detail!$520:$520,Detail!$521:$521,Detail!$522:$522,Detail!$523:$523,Detail!$524:$524,Detail!$525:$525,Detail!$528:$528,Detail!$529:$529,Detail!$530:$530,Detail!$531:$531</definedName>
    <definedName name="QB_DATA_3" localSheetId="2" hidden="1">Detail!$56:$56,Detail!$57:$57,Detail!$58:$58,Detail!$59:$59,Detail!$60:$60,Detail!$61:$61,Detail!$62:$62,Detail!$63:$63,Detail!$64:$64,Detail!$65:$65,Detail!$66:$66,Detail!$67:$67,Detail!$68:$68,Detail!$69:$69,Detail!$70:$70,Detail!$71:$71</definedName>
    <definedName name="QB_DATA_30" localSheetId="2" hidden="1">Detail!$532:$532,Detail!$533:$533,Detail!$534:$534,Detail!$535:$535,Detail!$536:$536,Detail!$537:$537,Detail!$542:$542,Detail!$543:$543,Detail!$544:$544,Detail!$545:$545,Detail!$548:$548,Detail!$549:$549,Detail!$550:$550,Detail!$551:$551,Detail!$552:$552,Detail!$553:$553</definedName>
    <definedName name="QB_DATA_31" localSheetId="2" hidden="1">Detail!$556:$556,Detail!$557:$557,Detail!$560:$560,Detail!$561:$561,Detail!$562:$562,Detail!$563:$563,Detail!$564:$564,Detail!$565:$565,Detail!$566:$566,Detail!$567:$567,Detail!$568:$568,Detail!$569:$569,Detail!$570:$570,Detail!$571:$571,Detail!$572:$572,Detail!$573:$573</definedName>
    <definedName name="QB_DATA_32" localSheetId="2" hidden="1">Detail!$574:$574,Detail!$575:$575,Detail!$576:$576,Detail!$577:$577,Detail!$578:$578,Detail!$579:$579,Detail!$580:$580,Detail!$585:$585,Detail!$586:$586,Detail!$587:$587,Detail!$590:$590,Detail!$591:$591,Detail!$592:$592,Detail!$593:$593,Detail!$594:$594,Detail!$595:$595</definedName>
    <definedName name="QB_DATA_33" localSheetId="2" hidden="1">Detail!$596:$596,Detail!$597:$597,Detail!$598:$598,Detail!$599:$599,Detail!$600:$600,Detail!$601:$601,Detail!$602:$602,Detail!$603:$603,Detail!$604:$604,Detail!$609:$609,Detail!$610:$610,Detail!$611:$611,Detail!$612:$612,Detail!$613:$613,Detail!$614:$614,Detail!$615:$615</definedName>
    <definedName name="QB_DATA_34" localSheetId="2" hidden="1">Detail!$616:$616,Detail!$617:$617,Detail!$618:$618,Detail!$619:$619,Detail!$620:$620,Detail!$621:$621,Detail!$622:$622,Detail!$623:$623,Detail!$624:$624,Detail!$625:$625,Detail!$626:$626,Detail!$627:$627,Detail!$628:$628,Detail!$633:$633,Detail!$634:$634,Detail!$635:$635</definedName>
    <definedName name="QB_DATA_35" localSheetId="2" hidden="1">Detail!$636:$636,Detail!$637:$637,Detail!$640:$640,Detail!$641:$641,Detail!$642:$642,Detail!$643:$643,Detail!$644:$644,Detail!$645:$645,Detail!$646:$646,Detail!$649:$649,Detail!$650:$650,Detail!$651:$651,Detail!$652:$652,Detail!$653:$653,Detail!$654:$654,Detail!$659:$659</definedName>
    <definedName name="QB_DATA_36" localSheetId="2" hidden="1">Detail!$660:$660,Detail!$661:$661,Detail!$662:$662,Detail!$663:$663,Detail!$664:$664,Detail!$665:$665,Detail!$670:$670,Detail!$671:$671,Detail!$672:$672,Detail!$673:$673,Detail!$674:$674,Detail!$675:$675,Detail!$676:$676,Detail!$677:$677,Detail!$678:$678,Detail!$679:$679</definedName>
    <definedName name="QB_DATA_37" localSheetId="2" hidden="1">Detail!$680:$680,Detail!$681:$681,Detail!$682:$682,Detail!$687:$687,Detail!$688:$688,Detail!$689:$689</definedName>
    <definedName name="QB_DATA_4" localSheetId="2" hidden="1">Detail!$72:$72,Detail!$73:$73,Detail!$74:$74,Detail!$75:$75,Detail!$76:$76,Detail!$77:$77,Detail!$78:$78,Detail!$79:$79,Detail!$80:$80,Detail!$81:$81,Detail!$82:$82,Detail!$83:$83,Detail!$84:$84,Detail!$85:$85,Detail!$86:$86,Detail!$87:$87</definedName>
    <definedName name="QB_DATA_5" localSheetId="2" hidden="1">Detail!$88:$88,Detail!$89:$89,Detail!$90:$90,Detail!$91:$91,Detail!$92:$92,Detail!$93:$93,Detail!$94:$94,Detail!$95:$95,Detail!$96:$96,Detail!$97:$97,Detail!$98:$98,Detail!$99:$99,Detail!$100:$100,Detail!$101:$101,Detail!$102:$102,Detail!$103:$103</definedName>
    <definedName name="QB_DATA_6" localSheetId="2" hidden="1">Detail!$104:$104,Detail!$105:$105,Detail!$106:$106,Detail!$107:$107,Detail!$108:$108,Detail!$109:$109,Detail!$110:$110,Detail!$111:$111,Detail!$112:$112,Detail!$113:$113,Detail!$114:$114,Detail!$115:$115,Detail!$116:$116,Detail!$117:$117,Detail!$118:$118,Detail!$119:$119</definedName>
    <definedName name="QB_DATA_7" localSheetId="2" hidden="1">Detail!$120:$120,Detail!$121:$121,Detail!$122:$122,Detail!$123:$123,Detail!$124:$124,Detail!$125:$125,Detail!$126:$126,Detail!$127:$127,Detail!$128:$128,Detail!$129:$129,Detail!$130:$130,Detail!$131:$131,Detail!$132:$132,Detail!$133:$133,Detail!$134:$134,Detail!$135:$135</definedName>
    <definedName name="QB_DATA_8" localSheetId="2" hidden="1">Detail!$136:$136,Detail!$137:$137,Detail!$138:$138,Detail!$139:$139,Detail!$140:$140,Detail!$141:$141,Detail!$142:$142,Detail!$143:$143,Detail!$144:$144,Detail!$145:$145,Detail!$146:$146,Detail!$147:$147,Detail!$150:$150,Detail!$151:$151,Detail!$152:$152,Detail!$153:$153</definedName>
    <definedName name="QB_DATA_9" localSheetId="2" hidden="1">Detail!$154:$154,Detail!$155:$155,Detail!$156:$156,Detail!$157:$157,Detail!$158:$158,Detail!$165:$165,Detail!$166:$166,Detail!$167:$167,Detail!$168:$168,Detail!$169:$169,Detail!$170:$170,Detail!$171:$171,Detail!$172:$172,Detail!$173:$173,Detail!$174:$174,Detail!$175:$175</definedName>
    <definedName name="QB_DATE_1" localSheetId="2" hidden="1">Detail!$W$2</definedName>
    <definedName name="QB_FORMULA_0" localSheetId="1" hidden="1">'Capital Reserve Budget'!$I$8,'Capital Reserve Budget'!$I$9,'Capital Reserve Budget'!$E$10,'Capital Reserve Budget'!$G$10,'Capital Reserve Budget'!$I$10,'Capital Reserve Budget'!$E$11,'Capital Reserve Budget'!$G$11,'Capital Reserve Budget'!$I$11,'Capital Reserve Budget'!$I$14,'Capital Reserve Budget'!$I$15,'Capital Reserve Budget'!$I$16,'Capital Reserve Budget'!$I$17,'Capital Reserve Budget'!$I$18,'Capital Reserve Budget'!$I$19,'Capital Reserve Budget'!$I$20,'Capital Reserve Budget'!$I$21</definedName>
    <definedName name="QB_FORMULA_0" localSheetId="2" hidden="1">Detail!$W$8,Detail!$W$9,Detail!$W$10,Detail!$W$11,Detail!$W$12,Detail!$W$13,Detail!$W$14,Detail!$W$15,Detail!$W$16,Detail!$W$17,Detail!$W$18,Detail!$W$19,Detail!$W$20,Detail!$W$21,Detail!$W$22,Detail!$W$23</definedName>
    <definedName name="QB_FORMULA_0" localSheetId="0" hidden="1">'Operating Budget'!$I$8,'Operating Budget'!$I$9,'Operating Budget'!$I$10,'Operating Budget'!$I$11,'Operating Budget'!$E$12,'Operating Budget'!$G$12,'Operating Budget'!$I$12,'Operating Budget'!$E$13,'Operating Budget'!$G$13,'Operating Budget'!$I$13,'Operating Budget'!$I$16,'Operating Budget'!$I$17,'Operating Budget'!$I$18,'Operating Budget'!$I$19,'Operating Budget'!$I$20,'Operating Budget'!$I$21</definedName>
    <definedName name="QB_FORMULA_1" localSheetId="1" hidden="1">'Capital Reserve Budget'!$I$22,'Capital Reserve Budget'!$I$23,'Capital Reserve Budget'!$I$24,'Capital Reserve Budget'!$I$25,'Capital Reserve Budget'!$E$26,'Capital Reserve Budget'!$G$26,'Capital Reserve Budget'!$I$26,'Capital Reserve Budget'!$E$27,'Capital Reserve Budget'!$G$27,'Capital Reserve Budget'!$I$27,'Capital Reserve Budget'!$E$28,'Capital Reserve Budget'!$G$28,'Capital Reserve Budget'!$I$28</definedName>
    <definedName name="QB_FORMULA_1" localSheetId="2" hidden="1">Detail!$W$24,Detail!$W$25,Detail!$W$26,Detail!$W$27,Detail!$W$28,Detail!$W$29,Detail!$W$30,Detail!$W$31,Detail!$W$32,Detail!$W$33,Detail!$W$34,Detail!$W$35,Detail!$W$36,Detail!$W$37,Detail!$W$38,Detail!$W$39</definedName>
    <definedName name="QB_FORMULA_1" localSheetId="0" hidden="1">'Operating Budget'!$I$22,'Operating Budget'!$I$23,'Operating Budget'!$I$24,'Operating Budget'!$I$25,'Operating Budget'!$I$26,'Operating Budget'!$I$27,'Operating Budget'!$I$28,'Operating Budget'!$I$29,'Operating Budget'!$I$30,'Operating Budget'!$I$31,'Operating Budget'!$I$32,'Operating Budget'!$I$33,'Operating Budget'!$I$34,'Operating Budget'!$I$35,'Operating Budget'!$I$36,'Operating Budget'!$I$37</definedName>
    <definedName name="QB_FORMULA_10" localSheetId="2" hidden="1">Detail!$W$170,Detail!$W$171,Detail!$W$172,Detail!$W$173,Detail!$W$174,Detail!$W$175,Detail!$W$176,Detail!$W$177,Detail!$W$178,Detail!$W$179,Detail!$W$180,Detail!$W$181,Detail!$W$182,Detail!$W$183,Detail!$W$184,Detail!$W$185</definedName>
    <definedName name="QB_FORMULA_11" localSheetId="2" hidden="1">Detail!$W$186,Detail!$W$187,Detail!$W$188,Detail!$W$189,Detail!$W$190,Detail!$W$191,Detail!$W$192,Detail!$W$193,Detail!$W$194,Detail!$W$195,Detail!$W$196,Detail!$W$197,Detail!$W$198,Detail!$W$199,Detail!$W$200,Detail!$W$201</definedName>
    <definedName name="QB_FORMULA_12" localSheetId="2" hidden="1">Detail!$W$202,Detail!$W$203,Detail!$W$204,Detail!$W$205,Detail!$W$206,Detail!$W$207,Detail!$W$208,Detail!$W$209,Detail!$W$210,Detail!$W$211,Detail!$W$212,Detail!$W$213,Detail!$W$214,Detail!$W$215,Detail!$W$216,Detail!$W$217</definedName>
    <definedName name="QB_FORMULA_13" localSheetId="2" hidden="1">Detail!$W$218,Detail!$W$219,Detail!$W$220,Detail!$W$221,Detail!$W$222,Detail!$W$223,Detail!$W$224,Detail!$W$225,Detail!$W$226,Detail!$W$227,Detail!$W$228,Detail!$W$229,Detail!$W$230,Detail!$W$231,Detail!$W$232,Detail!$W$233</definedName>
    <definedName name="QB_FORMULA_14" localSheetId="2" hidden="1">Detail!$W$234,Detail!$W$235,Detail!$W$236,Detail!$W$237,Detail!$W$238,Detail!$W$239,Detail!$W$240,Detail!$W$241,Detail!$W$242,Detail!$W$243,Detail!$W$244,Detail!$W$245,Detail!$W$246,Detail!$W$247,Detail!$W$248,Detail!$W$249</definedName>
    <definedName name="QB_FORMULA_15" localSheetId="2" hidden="1">Detail!$W$250,Detail!$W$251,Detail!$W$252,Detail!$W$253,Detail!$W$254,Detail!$W$255,Detail!$W$256,Detail!$W$257,Detail!$W$258,Detail!$W$259,Detail!$W$260,Detail!$W$261,Detail!$W$262,Detail!$W$263,Detail!$W$264,Detail!$W$265</definedName>
    <definedName name="QB_FORMULA_16" localSheetId="2" hidden="1">Detail!$W$266,Detail!$W$267,Detail!$W$268,Detail!$W$269,Detail!$W$270,Detail!$W$271,Detail!$W$272,Detail!$W$273,Detail!$W$274,Detail!$W$275,Detail!$W$276,Detail!$W$277,Detail!$W$278,Detail!$W$279,Detail!$W$280,Detail!$W$281</definedName>
    <definedName name="QB_FORMULA_17" localSheetId="2" hidden="1">Detail!$W$282,Detail!$W$283,Detail!$W$284,Detail!$W$285,Detail!$W$286,Detail!$W$287,Detail!$W$288,Detail!$W$289,Detail!$W$290,Detail!$W$291,Detail!$W$292,Detail!$W$293,Detail!$W$294,Detail!$W$295,Detail!$W$296,Detail!$W$297</definedName>
    <definedName name="QB_FORMULA_18" localSheetId="2" hidden="1">Detail!$W$298,Detail!$W$299,Detail!$W$300,Detail!$W$301,Detail!$W$302,Detail!$W$303,Detail!$W$304,Detail!$U$305,Detail!$W$305,Detail!$W$307,Detail!$W$308,Detail!$W$309,Detail!$W$310,Detail!$W$311,Detail!$W$312,Detail!$W$313</definedName>
    <definedName name="QB_FORMULA_19" localSheetId="2" hidden="1">Detail!$W$314,Detail!$W$315,Detail!$W$316,Detail!$W$317,Detail!$W$318,Detail!$W$319,Detail!$W$320,Detail!$W$321,Detail!$W$322,Detail!$W$323,Detail!$W$324,Detail!$W$325,Detail!$W$326,Detail!$W$327,Detail!$W$328,Detail!$W$329</definedName>
    <definedName name="QB_FORMULA_2" localSheetId="2" hidden="1">Detail!$W$40,Detail!$W$41,Detail!$W$42,Detail!$W$43,Detail!$W$44,Detail!$W$45,Detail!$W$46,Detail!$W$47,Detail!$W$48,Detail!$W$49,Detail!$W$50,Detail!$W$51,Detail!$W$52,Detail!$W$53,Detail!$W$54,Detail!$W$55</definedName>
    <definedName name="QB_FORMULA_2" localSheetId="0" hidden="1">'Operating Budget'!$I$38,'Operating Budget'!$I$39,'Operating Budget'!$E$40,'Operating Budget'!$G$40,'Operating Budget'!$I$40,'Operating Budget'!$E$41,'Operating Budget'!$G$41,'Operating Budget'!$I$41,'Operating Budget'!$E$42,'Operating Budget'!$G$42,'Operating Budget'!$I$42</definedName>
    <definedName name="QB_FORMULA_20" localSheetId="2" hidden="1">Detail!$W$330,Detail!$W$331,Detail!$W$332,Detail!$W$333,Detail!$W$334,Detail!$W$335,Detail!$W$336,Detail!$W$337,Detail!$W$338,Detail!$W$339,Detail!$W$340,Detail!$W$341,Detail!$W$342,Detail!$W$343,Detail!$W$344,Detail!$W$345</definedName>
    <definedName name="QB_FORMULA_21" localSheetId="2" hidden="1">Detail!$W$346,Detail!$W$347,Detail!$W$348,Detail!$W$349,Detail!$W$350,Detail!$W$351,Detail!$W$352,Detail!$W$353,Detail!$W$354,Detail!$W$355,Detail!$W$356,Detail!$W$357,Detail!$W$358,Detail!$W$359,Detail!$W$360,Detail!$W$361</definedName>
    <definedName name="QB_FORMULA_22" localSheetId="2" hidden="1">Detail!$W$362,Detail!$W$363,Detail!$W$364,Detail!$W$365,Detail!$W$366,Detail!$W$367,Detail!$W$368,Detail!$W$369,Detail!$W$370,Detail!$W$371,Detail!$W$372,Detail!$W$373,Detail!$W$374,Detail!$W$375,Detail!$W$376,Detail!$W$377</definedName>
    <definedName name="QB_FORMULA_23" localSheetId="2" hidden="1">Detail!$W$378,Detail!$W$379,Detail!$W$380,Detail!$W$381,Detail!$W$382,Detail!$W$383,Detail!$W$384,Detail!$W$385,Detail!$W$386,Detail!$W$387,Detail!$W$388,Detail!$W$389,Detail!$W$390,Detail!$W$391,Detail!$W$392,Detail!$W$393</definedName>
    <definedName name="QB_FORMULA_24" localSheetId="2" hidden="1">Detail!$W$394,Detail!$W$395,Detail!$W$396,Detail!$W$397,Detail!$W$398,Detail!$W$399,Detail!$W$400,Detail!$W$401,Detail!$W$402,Detail!$W$403,Detail!$W$404,Detail!$W$405,Detail!$W$406,Detail!$W$407,Detail!$W$408,Detail!$W$409</definedName>
    <definedName name="QB_FORMULA_25" localSheetId="2" hidden="1">Detail!$W$410,Detail!$W$411,Detail!$W$412,Detail!$W$413,Detail!$W$414,Detail!$W$415,Detail!$W$416,Detail!$W$417,Detail!$W$418,Detail!$W$419,Detail!$W$420,Detail!$W$421,Detail!$W$422,Detail!$W$423,Detail!$W$424,Detail!$W$425</definedName>
    <definedName name="QB_FORMULA_26" localSheetId="2" hidden="1">Detail!$W$426,Detail!$W$427,Detail!$W$428,Detail!$W$429,Detail!$W$430,Detail!$U$431,Detail!$W$431,Detail!$W$433,Detail!$W$434,Detail!$W$435,Detail!$W$436,Detail!$W$437,Detail!$W$438,Detail!$W$439,Detail!$U$440,Detail!$W$440</definedName>
    <definedName name="QB_FORMULA_27" localSheetId="2" hidden="1">Detail!$W$442,Detail!$W$443,Detail!$W$444,Detail!$W$445,Detail!$W$446,Detail!$W$447,Detail!$U$448,Detail!$W$448,Detail!$U$451,Detail!$W$451,Detail!$U$452,Detail!$W$452,Detail!$W$456,Detail!$U$457,Detail!$W$457,Detail!$U$458</definedName>
    <definedName name="QB_FORMULA_28" localSheetId="2" hidden="1">Detail!$W$458,Detail!$W$461,Detail!$W$462,Detail!$W$463,Detail!$W$464,Detail!$U$465,Detail!$W$465,Detail!$W$467,Detail!$W$468,Detail!$W$469,Detail!$W$470,Detail!$U$471,Detail!$W$471,Detail!$W$473,Detail!$W$474,Detail!$U$475</definedName>
    <definedName name="QB_FORMULA_29" localSheetId="2" hidden="1">Detail!$W$475,Detail!$W$477,Detail!$W$478,Detail!$W$479,Detail!$W$480,Detail!$W$481,Detail!$W$482,Detail!$W$483,Detail!$W$484,Detail!$W$485,Detail!$W$486,Detail!$W$487,Detail!$W$488,Detail!$W$489,Detail!$W$490,Detail!$W$491</definedName>
    <definedName name="QB_FORMULA_3" localSheetId="2" hidden="1">Detail!$W$56,Detail!$W$57,Detail!$W$58,Detail!$W$59,Detail!$W$60,Detail!$W$61,Detail!$W$62,Detail!$W$63,Detail!$W$64,Detail!$W$65,Detail!$W$66,Detail!$W$67,Detail!$W$68,Detail!$W$69,Detail!$W$70,Detail!$W$71</definedName>
    <definedName name="QB_FORMULA_30" localSheetId="2" hidden="1">Detail!$W$492,Detail!$W$493,Detail!$W$494,Detail!$U$495,Detail!$W$495,Detail!$W$499,Detail!$W$500,Detail!$W$501,Detail!$W$502,Detail!$W$503,Detail!$W$504,Detail!$W$505,Detail!$W$506,Detail!$W$507,Detail!$U$508,Detail!$W$508</definedName>
    <definedName name="QB_FORMULA_31" localSheetId="2" hidden="1">Detail!$W$512,Detail!$W$513,Detail!$W$514,Detail!$W$515,Detail!$U$516,Detail!$W$516,Detail!$W$518,Detail!$W$519,Detail!$W$520,Detail!$W$521,Detail!$W$522,Detail!$W$523,Detail!$W$524,Detail!$W$525,Detail!$U$526,Detail!$W$526</definedName>
    <definedName name="QB_FORMULA_32" localSheetId="2" hidden="1">Detail!$W$528,Detail!$W$529,Detail!$W$530,Detail!$W$531,Detail!$W$532,Detail!$W$533,Detail!$W$534,Detail!$W$535,Detail!$W$536,Detail!$W$537,Detail!$U$538,Detail!$W$538,Detail!$W$542,Detail!$W$543,Detail!$W$544,Detail!$W$545</definedName>
    <definedName name="QB_FORMULA_33" localSheetId="2" hidden="1">Detail!$U$546,Detail!$W$546,Detail!$W$548,Detail!$W$549,Detail!$W$550,Detail!$W$551,Detail!$W$552,Detail!$W$553,Detail!$U$554,Detail!$W$554,Detail!$W$556,Detail!$W$557,Detail!$U$558,Detail!$W$558,Detail!$W$560,Detail!$W$561</definedName>
    <definedName name="QB_FORMULA_34" localSheetId="2" hidden="1">Detail!$W$562,Detail!$W$563,Detail!$W$564,Detail!$W$565,Detail!$W$566,Detail!$W$567,Detail!$W$568,Detail!$W$569,Detail!$W$570,Detail!$W$571,Detail!$W$572,Detail!$W$573,Detail!$W$574,Detail!$W$575,Detail!$W$576,Detail!$W$577</definedName>
    <definedName name="QB_FORMULA_35" localSheetId="2" hidden="1">Detail!$W$578,Detail!$W$579,Detail!$W$580,Detail!$U$581,Detail!$W$581,Detail!$W$585,Detail!$W$586,Detail!$W$587,Detail!$U$588,Detail!$W$588,Detail!$W$590,Detail!$W$591,Detail!$W$592,Detail!$W$593,Detail!$W$594,Detail!$W$595</definedName>
    <definedName name="QB_FORMULA_36" localSheetId="2" hidden="1">Detail!$W$596,Detail!$W$597,Detail!$W$598,Detail!$W$599,Detail!$W$600,Detail!$W$601,Detail!$W$602,Detail!$W$603,Detail!$W$604,Detail!$U$605,Detail!$W$605,Detail!$W$609,Detail!$W$610,Detail!$W$611,Detail!$W$612,Detail!$W$613</definedName>
    <definedName name="QB_FORMULA_37" localSheetId="2" hidden="1">Detail!$W$614,Detail!$W$615,Detail!$W$616,Detail!$W$617,Detail!$W$618,Detail!$W$619,Detail!$W$620,Detail!$W$621,Detail!$W$622,Detail!$W$623,Detail!$W$624,Detail!$W$625,Detail!$W$626,Detail!$W$627,Detail!$W$628,Detail!$U$629</definedName>
    <definedName name="QB_FORMULA_38" localSheetId="2" hidden="1">Detail!$W$629,Detail!$W$633,Detail!$W$634,Detail!$W$635,Detail!$W$636,Detail!$W$637,Detail!$U$638,Detail!$W$638,Detail!$W$640,Detail!$W$641,Detail!$W$642,Detail!$W$643,Detail!$W$644,Detail!$W$645,Detail!$W$646,Detail!$U$647</definedName>
    <definedName name="QB_FORMULA_39" localSheetId="2" hidden="1">Detail!$W$647,Detail!$W$649,Detail!$W$650,Detail!$W$651,Detail!$W$652,Detail!$W$653,Detail!$W$654,Detail!$U$655,Detail!$W$655,Detail!$W$659,Detail!$W$660,Detail!$W$661,Detail!$W$662,Detail!$W$663,Detail!$W$664,Detail!$W$665</definedName>
    <definedName name="QB_FORMULA_4" localSheetId="2" hidden="1">Detail!$W$72,Detail!$W$73,Detail!$W$74,Detail!$W$75,Detail!$W$76,Detail!$W$77,Detail!$W$78,Detail!$W$79,Detail!$W$80,Detail!$W$81,Detail!$W$82,Detail!$W$83,Detail!$W$84,Detail!$W$85,Detail!$W$86,Detail!$W$87</definedName>
    <definedName name="QB_FORMULA_40" localSheetId="2" hidden="1">Detail!$U$666,Detail!$W$666,Detail!$W$670,Detail!$W$671,Detail!$W$672,Detail!$W$673,Detail!$W$674,Detail!$W$675,Detail!$W$676,Detail!$W$677,Detail!$W$678,Detail!$W$679,Detail!$W$680,Detail!$W$681,Detail!$W$682,Detail!$U$683</definedName>
    <definedName name="QB_FORMULA_41" localSheetId="2" hidden="1">Detail!$W$683,Detail!$W$687,Detail!$W$688,Detail!$W$689,Detail!$U$690,Detail!$W$690,Detail!$U$693,Detail!$W$693,Detail!$U$694,Detail!$W$694,Detail!$U$695,Detail!$W$695</definedName>
    <definedName name="QB_FORMULA_5" localSheetId="2" hidden="1">Detail!$W$88,Detail!$W$89,Detail!$W$90,Detail!$W$91,Detail!$W$92,Detail!$W$93,Detail!$W$94,Detail!$W$95,Detail!$W$96,Detail!$W$97,Detail!$W$98,Detail!$W$99,Detail!$W$100,Detail!$W$101,Detail!$W$102,Detail!$W$103</definedName>
    <definedName name="QB_FORMULA_6" localSheetId="2" hidden="1">Detail!$W$104,Detail!$W$105,Detail!$W$106,Detail!$W$107,Detail!$W$108,Detail!$W$109,Detail!$W$110,Detail!$W$111,Detail!$W$112,Detail!$W$113,Detail!$W$114,Detail!$W$115,Detail!$W$116,Detail!$W$117,Detail!$W$118,Detail!$W$119</definedName>
    <definedName name="QB_FORMULA_7" localSheetId="2" hidden="1">Detail!$W$120,Detail!$W$121,Detail!$W$122,Detail!$W$123,Detail!$W$124,Detail!$W$125,Detail!$W$126,Detail!$W$127,Detail!$W$128,Detail!$W$129,Detail!$W$130,Detail!$W$131,Detail!$W$132,Detail!$W$133,Detail!$W$134,Detail!$W$135</definedName>
    <definedName name="QB_FORMULA_8" localSheetId="2" hidden="1">Detail!$W$136,Detail!$W$137,Detail!$W$138,Detail!$W$139,Detail!$W$140,Detail!$W$141,Detail!$W$142,Detail!$W$143,Detail!$W$144,Detail!$W$145,Detail!$W$146,Detail!$W$147,Detail!$U$148,Detail!$W$148,Detail!$W$150,Detail!$W$151</definedName>
    <definedName name="QB_FORMULA_9" localSheetId="2" hidden="1">Detail!$W$152,Detail!$W$153,Detail!$W$154,Detail!$W$155,Detail!$W$156,Detail!$W$157,Detail!$W$158,Detail!$U$159,Detail!$W$159,Detail!$U$160,Detail!$W$160,Detail!$W$165,Detail!$W$166,Detail!$W$167,Detail!$W$168,Detail!$W$169</definedName>
    <definedName name="QB_ROW_18301" localSheetId="1" hidden="1">'Capital Reserve Budget'!$A$28</definedName>
    <definedName name="QB_ROW_18301" localSheetId="2" hidden="1">Detail!$A$695</definedName>
    <definedName name="QB_ROW_18301" localSheetId="0" hidden="1">'Operating Budget'!$A$42</definedName>
    <definedName name="QB_ROW_20012" localSheetId="1" hidden="1">'Capital Reserve Budget'!$B$6</definedName>
    <definedName name="QB_ROW_20012" localSheetId="2" hidden="1">Detail!$B$5</definedName>
    <definedName name="QB_ROW_20012" localSheetId="0" hidden="1">'Operating Budget'!$B$6</definedName>
    <definedName name="QB_ROW_20312" localSheetId="1" hidden="1">'Capital Reserve Budget'!$B$11</definedName>
    <definedName name="QB_ROW_20312" localSheetId="2" hidden="1">Detail!$B$452</definedName>
    <definedName name="QB_ROW_20312" localSheetId="0" hidden="1">'Operating Budget'!$B$13</definedName>
    <definedName name="QB_ROW_21012" localSheetId="1" hidden="1">'Capital Reserve Budget'!$B$12</definedName>
    <definedName name="QB_ROW_21012" localSheetId="2" hidden="1">Detail!$B$453</definedName>
    <definedName name="QB_ROW_21012" localSheetId="0" hidden="1">'Operating Budget'!$B$14</definedName>
    <definedName name="QB_ROW_21312" localSheetId="1" hidden="1">'Capital Reserve Budget'!$B$27</definedName>
    <definedName name="QB_ROW_21312" localSheetId="2" hidden="1">Detail!$B$694</definedName>
    <definedName name="QB_ROW_21312" localSheetId="0" hidden="1">'Operating Budget'!$B$41</definedName>
    <definedName name="QB_ROW_30020" localSheetId="2" hidden="1">Detail!$C$163</definedName>
    <definedName name="QB_ROW_30020" localSheetId="0" hidden="1">'Operating Budget'!$C$7</definedName>
    <definedName name="QB_ROW_30320" localSheetId="2" hidden="1">Detail!$C$451</definedName>
    <definedName name="QB_ROW_30320" localSheetId="0" hidden="1">'Operating Budget'!$C$12</definedName>
    <definedName name="QB_ROW_31030" localSheetId="2" hidden="1">Detail!$D$164</definedName>
    <definedName name="QB_ROW_31230" localSheetId="0" hidden="1">'Operating Budget'!$D$8</definedName>
    <definedName name="QB_ROW_31330" localSheetId="2" hidden="1">Detail!$D$305</definedName>
    <definedName name="QB_ROW_32030" localSheetId="2" hidden="1">Detail!$D$432</definedName>
    <definedName name="QB_ROW_32230" localSheetId="0" hidden="1">'Operating Budget'!$D$10</definedName>
    <definedName name="QB_ROW_32330" localSheetId="2" hidden="1">Detail!$D$440</definedName>
    <definedName name="QB_ROW_33030" localSheetId="2" hidden="1">Detail!$D$441</definedName>
    <definedName name="QB_ROW_33230" localSheetId="0" hidden="1">'Operating Budget'!$D$11</definedName>
    <definedName name="QB_ROW_33330" localSheetId="2" hidden="1">Detail!$D$448</definedName>
    <definedName name="QB_ROW_34030" localSheetId="2" hidden="1">Detail!$D$149</definedName>
    <definedName name="QB_ROW_34230" localSheetId="1" hidden="1">'Capital Reserve Budget'!$D$9</definedName>
    <definedName name="QB_ROW_34330" localSheetId="2" hidden="1">Detail!$D$159</definedName>
    <definedName name="QB_ROW_35020" localSheetId="2" hidden="1">Detail!$C$459</definedName>
    <definedName name="QB_ROW_35020" localSheetId="0" hidden="1">'Operating Budget'!$C$15</definedName>
    <definedName name="QB_ROW_35230" localSheetId="0" hidden="1">'Operating Budget'!$D$39</definedName>
    <definedName name="QB_ROW_35320" localSheetId="2" hidden="1">Detail!$C$693</definedName>
    <definedName name="QB_ROW_35320" localSheetId="0" hidden="1">'Operating Budget'!$C$40</definedName>
    <definedName name="QB_ROW_37030" localSheetId="2" hidden="1">Detail!$D$460</definedName>
    <definedName name="QB_ROW_37230" localSheetId="0" hidden="1">'Operating Budget'!$D$16</definedName>
    <definedName name="QB_ROW_37330" localSheetId="2" hidden="1">Detail!$D$465</definedName>
    <definedName name="QB_ROW_38030" localSheetId="2" hidden="1">Detail!$D$466</definedName>
    <definedName name="QB_ROW_38230" localSheetId="0" hidden="1">'Operating Budget'!$D$17</definedName>
    <definedName name="QB_ROW_38330" localSheetId="2" hidden="1">Detail!$D$471</definedName>
    <definedName name="QB_ROW_39030" localSheetId="2" hidden="1">Detail!$D$472</definedName>
    <definedName name="QB_ROW_39230" localSheetId="0" hidden="1">'Operating Budget'!$D$18</definedName>
    <definedName name="QB_ROW_39330" localSheetId="2" hidden="1">Detail!$D$475</definedName>
    <definedName name="QB_ROW_40030" localSheetId="2" hidden="1">Detail!$D$476</definedName>
    <definedName name="QB_ROW_40230" localSheetId="0" hidden="1">'Operating Budget'!$D$19</definedName>
    <definedName name="QB_ROW_40330" localSheetId="2" hidden="1">Detail!$D$495</definedName>
    <definedName name="QB_ROW_41030" localSheetId="2" hidden="1">Detail!$D$498</definedName>
    <definedName name="QB_ROW_41230" localSheetId="0" hidden="1">'Operating Budget'!$D$20</definedName>
    <definedName name="QB_ROW_41330" localSheetId="2" hidden="1">Detail!$D$508</definedName>
    <definedName name="QB_ROW_42020" localSheetId="1" hidden="1">'Capital Reserve Budget'!$C$13</definedName>
    <definedName name="QB_ROW_42020" localSheetId="2" hidden="1">Detail!$C$454</definedName>
    <definedName name="QB_ROW_42320" localSheetId="1" hidden="1">'Capital Reserve Budget'!$C$26</definedName>
    <definedName name="QB_ROW_42320" localSheetId="2" hidden="1">Detail!$C$458</definedName>
    <definedName name="QB_ROW_44030" localSheetId="2" hidden="1">Detail!$D$511</definedName>
    <definedName name="QB_ROW_44230" localSheetId="0" hidden="1">'Operating Budget'!$D$21</definedName>
    <definedName name="QB_ROW_44330" localSheetId="2" hidden="1">Detail!$D$516</definedName>
    <definedName name="QB_ROW_45030" localSheetId="2" hidden="1">Detail!$D$517</definedName>
    <definedName name="QB_ROW_45230" localSheetId="0" hidden="1">'Operating Budget'!$D$22</definedName>
    <definedName name="QB_ROW_45330" localSheetId="2" hidden="1">Detail!$D$526</definedName>
    <definedName name="QB_ROW_47030" localSheetId="2" hidden="1">Detail!$D$527</definedName>
    <definedName name="QB_ROW_47230" localSheetId="0" hidden="1">'Operating Budget'!$D$23</definedName>
    <definedName name="QB_ROW_47330" localSheetId="2" hidden="1">Detail!$D$538</definedName>
    <definedName name="QB_ROW_48030" localSheetId="2" hidden="1">Detail!$D$555</definedName>
    <definedName name="QB_ROW_48230" localSheetId="0" hidden="1">'Operating Budget'!$D$26</definedName>
    <definedName name="QB_ROW_48330" localSheetId="2" hidden="1">Detail!$D$558</definedName>
    <definedName name="QB_ROW_49030" localSheetId="2" hidden="1">Detail!$D$559</definedName>
    <definedName name="QB_ROW_49230" localSheetId="0" hidden="1">'Operating Budget'!$D$27</definedName>
    <definedName name="QB_ROW_49330" localSheetId="2" hidden="1">Detail!$D$581</definedName>
    <definedName name="QB_ROW_50030" localSheetId="2" hidden="1">Detail!$D$584</definedName>
    <definedName name="QB_ROW_50230" localSheetId="0" hidden="1">'Operating Budget'!$D$28</definedName>
    <definedName name="QB_ROW_50330" localSheetId="2" hidden="1">Detail!$D$588</definedName>
    <definedName name="QB_ROW_51230" localSheetId="0" hidden="1">'Operating Budget'!$D$29</definedName>
    <definedName name="QB_ROW_52030" localSheetId="2" hidden="1">Detail!$D$589</definedName>
    <definedName name="QB_ROW_52230" localSheetId="0" hidden="1">'Operating Budget'!$D$30</definedName>
    <definedName name="QB_ROW_52330" localSheetId="2" hidden="1">Detail!$D$605</definedName>
    <definedName name="QB_ROW_53030" localSheetId="2" hidden="1">Detail!$D$608</definedName>
    <definedName name="QB_ROW_53230" localSheetId="0" hidden="1">'Operating Budget'!$D$31</definedName>
    <definedName name="QB_ROW_53330" localSheetId="2" hidden="1">Detail!$D$629</definedName>
    <definedName name="QB_ROW_54030" localSheetId="2" hidden="1">Detail!$D$632</definedName>
    <definedName name="QB_ROW_54230" localSheetId="0" hidden="1">'Operating Budget'!$D$32</definedName>
    <definedName name="QB_ROW_54330" localSheetId="2" hidden="1">Detail!$D$638</definedName>
    <definedName name="QB_ROW_55030" localSheetId="2" hidden="1">Detail!$D$639</definedName>
    <definedName name="QB_ROW_55230" localSheetId="0" hidden="1">'Operating Budget'!$D$33</definedName>
    <definedName name="QB_ROW_55330" localSheetId="2" hidden="1">Detail!$D$647</definedName>
    <definedName name="QB_ROW_56030" localSheetId="2" hidden="1">Detail!$D$648</definedName>
    <definedName name="QB_ROW_56230" localSheetId="0" hidden="1">'Operating Budget'!$D$34</definedName>
    <definedName name="QB_ROW_56330" localSheetId="2" hidden="1">Detail!$D$655</definedName>
    <definedName name="QB_ROW_58230" localSheetId="0" hidden="1">'Operating Budget'!$D$35</definedName>
    <definedName name="QB_ROW_59030" localSheetId="2" hidden="1">Detail!$D$658</definedName>
    <definedName name="QB_ROW_59230" localSheetId="0" hidden="1">'Operating Budget'!$D$36</definedName>
    <definedName name="QB_ROW_59330" localSheetId="2" hidden="1">Detail!$D$666</definedName>
    <definedName name="QB_ROW_60030" localSheetId="2" hidden="1">Detail!$D$669</definedName>
    <definedName name="QB_ROW_60230" localSheetId="0" hidden="1">'Operating Budget'!$D$37</definedName>
    <definedName name="QB_ROW_60330" localSheetId="2" hidden="1">Detail!$D$683</definedName>
    <definedName name="QB_ROW_61030" localSheetId="2" hidden="1">Detail!$D$686</definedName>
    <definedName name="QB_ROW_61230" localSheetId="0" hidden="1">'Operating Budget'!$D$38</definedName>
    <definedName name="QB_ROW_61330" localSheetId="2" hidden="1">Detail!$D$690</definedName>
    <definedName name="QB_ROW_62030" localSheetId="2" hidden="1">Detail!$D$547</definedName>
    <definedName name="QB_ROW_62230" localSheetId="0" hidden="1">'Operating Budget'!$D$25</definedName>
    <definedName name="QB_ROW_62330" localSheetId="2" hidden="1">Detail!$D$554</definedName>
    <definedName name="QB_ROW_64030" localSheetId="2" hidden="1">Detail!$D$7</definedName>
    <definedName name="QB_ROW_64230" localSheetId="1" hidden="1">'Capital Reserve Budget'!$D$8</definedName>
    <definedName name="QB_ROW_64330" localSheetId="2" hidden="1">Detail!$D$148</definedName>
    <definedName name="QB_ROW_65030" localSheetId="2" hidden="1">Detail!$D$541</definedName>
    <definedName name="QB_ROW_65230" localSheetId="0" hidden="1">'Operating Budget'!$D$24</definedName>
    <definedName name="QB_ROW_65330" localSheetId="2" hidden="1">Detail!$D$546</definedName>
    <definedName name="QB_ROW_66020" localSheetId="1" hidden="1">'Capital Reserve Budget'!$C$7</definedName>
    <definedName name="QB_ROW_66020" localSheetId="2" hidden="1">Detail!$C$6</definedName>
    <definedName name="QB_ROW_66320" localSheetId="1" hidden="1">'Capital Reserve Budget'!$C$10</definedName>
    <definedName name="QB_ROW_66320" localSheetId="2" hidden="1">Detail!$C$160</definedName>
    <definedName name="QB_ROW_68230" localSheetId="1" hidden="1">'Capital Reserve Budget'!$D$19</definedName>
    <definedName name="QB_ROW_69030" localSheetId="2" hidden="1">Detail!$D$455</definedName>
    <definedName name="QB_ROW_69230" localSheetId="1" hidden="1">'Capital Reserve Budget'!$D$14</definedName>
    <definedName name="QB_ROW_69330" localSheetId="2" hidden="1">Detail!$D$457</definedName>
    <definedName name="QB_ROW_71230" localSheetId="1" hidden="1">'Capital Reserve Budget'!$D$17</definedName>
    <definedName name="QB_ROW_72230" localSheetId="1" hidden="1">'Capital Reserve Budget'!$D$15</definedName>
    <definedName name="QB_ROW_73230" localSheetId="1" hidden="1">'Capital Reserve Budget'!$D$18</definedName>
    <definedName name="QB_ROW_74030" localSheetId="2" hidden="1">Detail!$D$306</definedName>
    <definedName name="QB_ROW_74230" localSheetId="0" hidden="1">'Operating Budget'!$D$9</definedName>
    <definedName name="QB_ROW_74330" localSheetId="2" hidden="1">Detail!$D$431</definedName>
    <definedName name="QB_ROW_76230" localSheetId="1" hidden="1">'Capital Reserve Budget'!$D$16</definedName>
    <definedName name="QB_ROW_77230" localSheetId="1" hidden="1">'Capital Reserve Budget'!$D$21</definedName>
    <definedName name="QB_ROW_78230" localSheetId="1" hidden="1">'Capital Reserve Budget'!$D$24</definedName>
    <definedName name="QB_ROW_79230" localSheetId="1" hidden="1">'Capital Reserve Budget'!$D$25</definedName>
    <definedName name="QB_ROW_80230" localSheetId="1" hidden="1">'Capital Reserve Budget'!$D$23</definedName>
    <definedName name="QB_ROW_81230" localSheetId="1" hidden="1">'Capital Reserve Budget'!$D$20</definedName>
    <definedName name="QB_ROW_82230" localSheetId="1" hidden="1">'Capital Reserve Budget'!$D$22</definedName>
    <definedName name="QB_SUBTITLE_3" localSheetId="1" hidden="1">'Capital Reserve Budget'!$A$3</definedName>
    <definedName name="QB_SUBTITLE_3" localSheetId="2" hidden="1">Detail!$A$3</definedName>
    <definedName name="QB_SUBTITLE_3" localSheetId="0" hidden="1">'Operating Budget'!$A$3</definedName>
    <definedName name="QB_TIME_5" localSheetId="2" hidden="1">Detail!$W$1</definedName>
    <definedName name="QB_TITLE_2" localSheetId="1" hidden="1">'Capital Reserve Budget'!$A$2</definedName>
    <definedName name="QB_TITLE_2" localSheetId="2" hidden="1">Detail!$A$2</definedName>
    <definedName name="QB_TITLE_2" localSheetId="0" hidden="1">'Operating Budget'!$A$2</definedName>
    <definedName name="QBCANSUPPORTUPDATE" localSheetId="1">TRUE</definedName>
    <definedName name="QBCANSUPPORTUPDATE" localSheetId="2">TRUE</definedName>
    <definedName name="QBCANSUPPORTUPDATE" localSheetId="0">TRUE</definedName>
    <definedName name="QBCOMPANYFILENAME" localSheetId="1">"C:\Users\jhans\Documents\QB Data Files\QB Data Files\Copper Valley Condominium Association, Inc.QBW"</definedName>
    <definedName name="QBCOMPANYFILENAME" localSheetId="2">"C:\Users\jhans\Documents\QB Data Files\QB Data Files\Copper Valley Condominium Association, Inc.QBW"</definedName>
    <definedName name="QBCOMPANYFILENAME" localSheetId="0">"C:\Users\jhans\Documents\QB Data Files\QB Data Files\Copper Valley Condominium Association, Inc.QBW"</definedName>
    <definedName name="QBENDDATE" localSheetId="1">20181231</definedName>
    <definedName name="QBENDDATE" localSheetId="2">20181231</definedName>
    <definedName name="QBENDDATE" localSheetId="0">20181231</definedName>
    <definedName name="QBHEADERSONSCREEN" localSheetId="1">TRUE</definedName>
    <definedName name="QBHEADERSONSCREEN" localSheetId="2">TRUE</definedName>
    <definedName name="QBHEADERSONSCREEN" localSheetId="0">TRUE</definedName>
    <definedName name="QBMETADATASIZE" localSheetId="1">5979</definedName>
    <definedName name="QBMETADATASIZE" localSheetId="2">7465</definedName>
    <definedName name="QBMETADATASIZE" localSheetId="0">6023</definedName>
    <definedName name="QBPRESERVECOLOR" localSheetId="1">TRUE</definedName>
    <definedName name="QBPRESERVECOLOR" localSheetId="2">TRUE</definedName>
    <definedName name="QBPRESERVECOLOR" localSheetId="0">TRUE</definedName>
    <definedName name="QBPRESERVEFONT" localSheetId="1">TRUE</definedName>
    <definedName name="QBPRESERVEFONT" localSheetId="2">TRUE</definedName>
    <definedName name="QBPRESERVEFONT" localSheetId="0">TRUE</definedName>
    <definedName name="QBPRESERVEROWHEIGHT" localSheetId="1">TRUE</definedName>
    <definedName name="QBPRESERVEROWHEIGHT" localSheetId="2">TRUE</definedName>
    <definedName name="QBPRESERVEROWHEIGHT" localSheetId="0">TRUE</definedName>
    <definedName name="QBPRESERVESPACE" localSheetId="1">TRUE</definedName>
    <definedName name="QBPRESERVESPACE" localSheetId="2">TRUE</definedName>
    <definedName name="QBPRESERVESPACE" localSheetId="0">TRUE</definedName>
    <definedName name="QBREPORTCOLAXIS" localSheetId="1">0</definedName>
    <definedName name="QBREPORTCOLAXIS" localSheetId="2">0</definedName>
    <definedName name="QBREPORTCOLAXIS" localSheetId="0">0</definedName>
    <definedName name="QBREPORTCOMPANYID" localSheetId="1">"59b0e3fc58c2456dbc9403880a3887fc"</definedName>
    <definedName name="QBREPORTCOMPANYID" localSheetId="2">"59b0e3fc58c2456dbc9403880a3887fc"</definedName>
    <definedName name="QBREPORTCOMPANYID" localSheetId="0">"59b0e3fc58c2456dbc9403880a3887fc"</definedName>
    <definedName name="QBREPORTCOMPARECOL_ANNUALBUDGET" localSheetId="1">FALSE</definedName>
    <definedName name="QBREPORTCOMPARECOL_ANNUALBUDGET" localSheetId="2">FALSE</definedName>
    <definedName name="QBREPORTCOMPARECOL_ANNUALBUDGET" localSheetId="0">FALSE</definedName>
    <definedName name="QBREPORTCOMPARECOL_AVGCOGS" localSheetId="1">FALSE</definedName>
    <definedName name="QBREPORTCOMPARECOL_AVGCOGS" localSheetId="2">FALSE</definedName>
    <definedName name="QBREPORTCOMPARECOL_AVGCOGS" localSheetId="0">FALSE</definedName>
    <definedName name="QBREPORTCOMPARECOL_AVGPRICE" localSheetId="1">FALSE</definedName>
    <definedName name="QBREPORTCOMPARECOL_AVGPRICE" localSheetId="2">FALSE</definedName>
    <definedName name="QBREPORTCOMPARECOL_AVGPRICE" localSheetId="0">FALSE</definedName>
    <definedName name="QBREPORTCOMPARECOL_BUDDIFF" localSheetId="1">TRUE</definedName>
    <definedName name="QBREPORTCOMPARECOL_BUDDIFF" localSheetId="2">FALSE</definedName>
    <definedName name="QBREPORTCOMPARECOL_BUDDIFF" localSheetId="0">TRUE</definedName>
    <definedName name="QBREPORTCOMPARECOL_BUDGET" localSheetId="1">TRUE</definedName>
    <definedName name="QBREPORTCOMPARECOL_BUDGET" localSheetId="2">FALSE</definedName>
    <definedName name="QBREPORTCOMPARECOL_BUDGET" localSheetId="0">TRUE</definedName>
    <definedName name="QBREPORTCOMPARECOL_BUDPCT" localSheetId="1">FALSE</definedName>
    <definedName name="QBREPORTCOMPARECOL_BUDPCT" localSheetId="2">FALSE</definedName>
    <definedName name="QBREPORTCOMPARECOL_BUDPCT" localSheetId="0">FALSE</definedName>
    <definedName name="QBREPORTCOMPARECOL_COGS" localSheetId="1">FALSE</definedName>
    <definedName name="QBREPORTCOMPARECOL_COGS" localSheetId="2">FALSE</definedName>
    <definedName name="QBREPORTCOMPARECOL_COGS" localSheetId="0">FALSE</definedName>
    <definedName name="QBREPORTCOMPARECOL_EXCLUDEAMOUNT" localSheetId="1">FALSE</definedName>
    <definedName name="QBREPORTCOMPARECOL_EXCLUDEAMOUNT" localSheetId="2">FALSE</definedName>
    <definedName name="QBREPORTCOMPARECOL_EXCLUDEAMOUNT" localSheetId="0">FALSE</definedName>
    <definedName name="QBREPORTCOMPARECOL_EXCLUDECURPERIOD" localSheetId="1">FALSE</definedName>
    <definedName name="QBREPORTCOMPARECOL_EXCLUDECURPERIOD" localSheetId="2">FALSE</definedName>
    <definedName name="QBREPORTCOMPARECOL_EXCLUDECURPERIOD" localSheetId="0">FALSE</definedName>
    <definedName name="QBREPORTCOMPARECOL_FORECAST" localSheetId="1">FALSE</definedName>
    <definedName name="QBREPORTCOMPARECOL_FORECAST" localSheetId="2">FALSE</definedName>
    <definedName name="QBREPORTCOMPARECOL_FORECAST" localSheetId="0">FALSE</definedName>
    <definedName name="QBREPORTCOMPARECOL_GROSSMARGIN" localSheetId="1">FALSE</definedName>
    <definedName name="QBREPORTCOMPARECOL_GROSSMARGIN" localSheetId="2">FALSE</definedName>
    <definedName name="QBREPORTCOMPARECOL_GROSSMARGIN" localSheetId="0">FALSE</definedName>
    <definedName name="QBREPORTCOMPARECOL_GROSSMARGINPCT" localSheetId="1">FALSE</definedName>
    <definedName name="QBREPORTCOMPARECOL_GROSSMARGINPCT" localSheetId="2">FALSE</definedName>
    <definedName name="QBREPORTCOMPARECOL_GROSSMARGINPCT" localSheetId="0">FALSE</definedName>
    <definedName name="QBREPORTCOMPARECOL_HOURS" localSheetId="1">FALSE</definedName>
    <definedName name="QBREPORTCOMPARECOL_HOURS" localSheetId="2">FALSE</definedName>
    <definedName name="QBREPORTCOMPARECOL_HOURS" localSheetId="0">FALSE</definedName>
    <definedName name="QBREPORTCOMPARECOL_PCTCOL" localSheetId="1">FALSE</definedName>
    <definedName name="QBREPORTCOMPARECOL_PCTCOL" localSheetId="2">FALSE</definedName>
    <definedName name="QBREPORTCOMPARECOL_PCTCOL" localSheetId="0">FALSE</definedName>
    <definedName name="QBREPORTCOMPARECOL_PCTEXPENSE" localSheetId="1">FALSE</definedName>
    <definedName name="QBREPORTCOMPARECOL_PCTEXPENSE" localSheetId="2">FALSE</definedName>
    <definedName name="QBREPORTCOMPARECOL_PCTEXPENSE" localSheetId="0">FALSE</definedName>
    <definedName name="QBREPORTCOMPARECOL_PCTINCOME" localSheetId="1">FALSE</definedName>
    <definedName name="QBREPORTCOMPARECOL_PCTINCOME" localSheetId="2">FALSE</definedName>
    <definedName name="QBREPORTCOMPARECOL_PCTINCOME" localSheetId="0">FALSE</definedName>
    <definedName name="QBREPORTCOMPARECOL_PCTOFSALES" localSheetId="1">FALSE</definedName>
    <definedName name="QBREPORTCOMPARECOL_PCTOFSALES" localSheetId="2">FALSE</definedName>
    <definedName name="QBREPORTCOMPARECOL_PCTOFSALES" localSheetId="0">FALSE</definedName>
    <definedName name="QBREPORTCOMPARECOL_PCTROW" localSheetId="1">FALSE</definedName>
    <definedName name="QBREPORTCOMPARECOL_PCTROW" localSheetId="2">FALSE</definedName>
    <definedName name="QBREPORTCOMPARECOL_PCTROW" localSheetId="0">FALSE</definedName>
    <definedName name="QBREPORTCOMPARECOL_PPDIFF" localSheetId="1">FALSE</definedName>
    <definedName name="QBREPORTCOMPARECOL_PPDIFF" localSheetId="2">FALSE</definedName>
    <definedName name="QBREPORTCOMPARECOL_PPDIFF" localSheetId="0">FALSE</definedName>
    <definedName name="QBREPORTCOMPARECOL_PPPCT" localSheetId="1">FALSE</definedName>
    <definedName name="QBREPORTCOMPARECOL_PPPCT" localSheetId="2">FALSE</definedName>
    <definedName name="QBREPORTCOMPARECOL_PPPCT" localSheetId="0">FALSE</definedName>
    <definedName name="QBREPORTCOMPARECOL_PREVPERIOD" localSheetId="1">FALSE</definedName>
    <definedName name="QBREPORTCOMPARECOL_PREVPERIOD" localSheetId="2">FALSE</definedName>
    <definedName name="QBREPORTCOMPARECOL_PREVPERIOD" localSheetId="0">FALSE</definedName>
    <definedName name="QBREPORTCOMPARECOL_PREVYEAR" localSheetId="1">FALSE</definedName>
    <definedName name="QBREPORTCOMPARECOL_PREVYEAR" localSheetId="2">FALSE</definedName>
    <definedName name="QBREPORTCOMPARECOL_PREVYEAR" localSheetId="0">FALSE</definedName>
    <definedName name="QBREPORTCOMPARECOL_PYDIFF" localSheetId="1">FALSE</definedName>
    <definedName name="QBREPORTCOMPARECOL_PYDIFF" localSheetId="2">FALSE</definedName>
    <definedName name="QBREPORTCOMPARECOL_PYDIFF" localSheetId="0">FALSE</definedName>
    <definedName name="QBREPORTCOMPARECOL_PYPCT" localSheetId="1">FALSE</definedName>
    <definedName name="QBREPORTCOMPARECOL_PYPCT" localSheetId="2">FALSE</definedName>
    <definedName name="QBREPORTCOMPARECOL_PYPCT" localSheetId="0">FALSE</definedName>
    <definedName name="QBREPORTCOMPARECOL_QTY" localSheetId="1">FALSE</definedName>
    <definedName name="QBREPORTCOMPARECOL_QTY" localSheetId="2">FALSE</definedName>
    <definedName name="QBREPORTCOMPARECOL_QTY" localSheetId="0">FALSE</definedName>
    <definedName name="QBREPORTCOMPARECOL_RATE" localSheetId="1">FALSE</definedName>
    <definedName name="QBREPORTCOMPARECOL_RATE" localSheetId="2">FALSE</definedName>
    <definedName name="QBREPORTCOMPARECOL_RATE" localSheetId="0">FALSE</definedName>
    <definedName name="QBREPORTCOMPARECOL_TRIPBILLEDMILES" localSheetId="1">FALSE</definedName>
    <definedName name="QBREPORTCOMPARECOL_TRIPBILLEDMILES" localSheetId="2">FALSE</definedName>
    <definedName name="QBREPORTCOMPARECOL_TRIPBILLEDMILES" localSheetId="0">FALSE</definedName>
    <definedName name="QBREPORTCOMPARECOL_TRIPBILLINGAMOUNT" localSheetId="1">FALSE</definedName>
    <definedName name="QBREPORTCOMPARECOL_TRIPBILLINGAMOUNT" localSheetId="2">FALSE</definedName>
    <definedName name="QBREPORTCOMPARECOL_TRIPBILLINGAMOUNT" localSheetId="0">FALSE</definedName>
    <definedName name="QBREPORTCOMPARECOL_TRIPMILES" localSheetId="1">FALSE</definedName>
    <definedName name="QBREPORTCOMPARECOL_TRIPMILES" localSheetId="2">FALSE</definedName>
    <definedName name="QBREPORTCOMPARECOL_TRIPMILES" localSheetId="0">FALSE</definedName>
    <definedName name="QBREPORTCOMPARECOL_TRIPNOTBILLABLEMILES" localSheetId="1">FALSE</definedName>
    <definedName name="QBREPORTCOMPARECOL_TRIPNOTBILLABLEMILES" localSheetId="2">FALSE</definedName>
    <definedName name="QBREPORTCOMPARECOL_TRIPNOTBILLABLEMILES" localSheetId="0">FALSE</definedName>
    <definedName name="QBREPORTCOMPARECOL_TRIPTAXDEDUCTIBLEAMOUNT" localSheetId="1">FALSE</definedName>
    <definedName name="QBREPORTCOMPARECOL_TRIPTAXDEDUCTIBLEAMOUNT" localSheetId="2">FALSE</definedName>
    <definedName name="QBREPORTCOMPARECOL_TRIPTAXDEDUCTIBLEAMOUNT" localSheetId="0">FALSE</definedName>
    <definedName name="QBREPORTCOMPARECOL_TRIPUNBILLEDMILES" localSheetId="1">FALSE</definedName>
    <definedName name="QBREPORTCOMPARECOL_TRIPUNBILLEDMILES" localSheetId="2">FALSE</definedName>
    <definedName name="QBREPORTCOMPARECOL_TRIPUNBILLEDMILES" localSheetId="0">FALSE</definedName>
    <definedName name="QBREPORTCOMPARECOL_YTD" localSheetId="1">FALSE</definedName>
    <definedName name="QBREPORTCOMPARECOL_YTD" localSheetId="2">FALSE</definedName>
    <definedName name="QBREPORTCOMPARECOL_YTD" localSheetId="0">FALSE</definedName>
    <definedName name="QBREPORTCOMPARECOL_YTDBUDGET" localSheetId="1">FALSE</definedName>
    <definedName name="QBREPORTCOMPARECOL_YTDBUDGET" localSheetId="2">FALSE</definedName>
    <definedName name="QBREPORTCOMPARECOL_YTDBUDGET" localSheetId="0">FALSE</definedName>
    <definedName name="QBREPORTCOMPARECOL_YTDPCT" localSheetId="1">FALSE</definedName>
    <definedName name="QBREPORTCOMPARECOL_YTDPCT" localSheetId="2">FALSE</definedName>
    <definedName name="QBREPORTCOMPARECOL_YTDPCT" localSheetId="0">FALSE</definedName>
    <definedName name="QBREPORTROWAXIS" localSheetId="1">11</definedName>
    <definedName name="QBREPORTROWAXIS" localSheetId="2">11</definedName>
    <definedName name="QBREPORTROWAXIS" localSheetId="0">11</definedName>
    <definedName name="QBREPORTSUBCOLAXIS" localSheetId="1">24</definedName>
    <definedName name="QBREPORTSUBCOLAXIS" localSheetId="2">0</definedName>
    <definedName name="QBREPORTSUBCOLAXIS" localSheetId="0">24</definedName>
    <definedName name="QBREPORTTYPE" localSheetId="1">288</definedName>
    <definedName name="QBREPORTTYPE" localSheetId="2">4</definedName>
    <definedName name="QBREPORTTYPE" localSheetId="0">288</definedName>
    <definedName name="QBROWHEADERS" localSheetId="1">4</definedName>
    <definedName name="QBROWHEADERS" localSheetId="2">4</definedName>
    <definedName name="QBROWHEADERS" localSheetId="0">4</definedName>
    <definedName name="QBSTARTDATE" localSheetId="1">20180101</definedName>
    <definedName name="QBSTARTDATE" localSheetId="2">20180101</definedName>
    <definedName name="QBSTARTDATE" localSheetId="0">20180101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38" i="4" l="1"/>
  <c r="N37" i="4"/>
  <c r="N36" i="4"/>
  <c r="N35" i="4"/>
  <c r="N34" i="4"/>
  <c r="N33" i="4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5" i="4"/>
  <c r="N4" i="4"/>
  <c r="M39" i="4"/>
  <c r="N41" i="4"/>
  <c r="M38" i="4"/>
  <c r="M37" i="4"/>
  <c r="M36" i="4"/>
  <c r="M35" i="4"/>
  <c r="M34" i="4"/>
  <c r="M33" i="4"/>
  <c r="M32" i="4"/>
  <c r="M31" i="4"/>
  <c r="M30" i="4"/>
  <c r="M29" i="4"/>
  <c r="M28" i="4"/>
  <c r="M27" i="4"/>
  <c r="M26" i="4"/>
  <c r="M25" i="4"/>
  <c r="M24" i="4"/>
  <c r="M23" i="4"/>
  <c r="M22" i="4"/>
  <c r="M21" i="4"/>
  <c r="M20" i="4"/>
  <c r="M19" i="4"/>
  <c r="M18" i="4"/>
  <c r="M17" i="4"/>
  <c r="M16" i="4"/>
  <c r="M15" i="4"/>
  <c r="M14" i="4"/>
  <c r="M13" i="4"/>
  <c r="M12" i="4"/>
  <c r="M11" i="4"/>
  <c r="M10" i="4"/>
  <c r="M9" i="4"/>
  <c r="M8" i="4"/>
  <c r="M7" i="4"/>
  <c r="M6" i="4"/>
  <c r="M5" i="4"/>
  <c r="M4" i="4"/>
  <c r="L39" i="4"/>
  <c r="L40" i="4" s="1"/>
  <c r="L4" i="4"/>
  <c r="L38" i="4"/>
  <c r="L30" i="4" s="1"/>
  <c r="L37" i="4"/>
  <c r="L36" i="4"/>
  <c r="L35" i="4"/>
  <c r="L34" i="4"/>
  <c r="L33" i="4"/>
  <c r="L32" i="4"/>
  <c r="L31" i="4"/>
  <c r="L29" i="4"/>
  <c r="L28" i="4"/>
  <c r="L27" i="4"/>
  <c r="L26" i="4"/>
  <c r="L25" i="4"/>
  <c r="L24" i="4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L8" i="4"/>
  <c r="L7" i="4"/>
  <c r="L6" i="4"/>
  <c r="L5" i="4"/>
  <c r="K39" i="4"/>
  <c r="K37" i="4"/>
  <c r="K36" i="4"/>
  <c r="K35" i="4"/>
  <c r="K34" i="4"/>
  <c r="K33" i="4"/>
  <c r="K32" i="4"/>
  <c r="K31" i="4"/>
  <c r="K30" i="4"/>
  <c r="K29" i="4"/>
  <c r="K28" i="4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4" i="4"/>
  <c r="K13" i="4"/>
  <c r="K12" i="4"/>
  <c r="K11" i="4"/>
  <c r="K10" i="4"/>
  <c r="K9" i="4"/>
  <c r="K8" i="4"/>
  <c r="K7" i="4"/>
  <c r="K6" i="4"/>
  <c r="K5" i="4"/>
  <c r="K4" i="4"/>
  <c r="K38" i="4"/>
  <c r="J37" i="4"/>
  <c r="J36" i="4"/>
  <c r="J35" i="4"/>
  <c r="J34" i="4"/>
  <c r="J33" i="4"/>
  <c r="J32" i="4"/>
  <c r="J31" i="4"/>
  <c r="J30" i="4"/>
  <c r="J29" i="4"/>
  <c r="J28" i="4"/>
  <c r="J27" i="4"/>
  <c r="J26" i="4"/>
  <c r="J25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J8" i="4"/>
  <c r="J7" i="4"/>
  <c r="J6" i="4"/>
  <c r="J5" i="4"/>
  <c r="J4" i="4"/>
  <c r="J38" i="4"/>
  <c r="H43" i="4"/>
  <c r="H42" i="4"/>
  <c r="N39" i="4" l="1"/>
  <c r="N40" i="4"/>
  <c r="I8" i="2" l="1"/>
  <c r="D38" i="4"/>
  <c r="H44" i="4"/>
  <c r="H39" i="4"/>
  <c r="I39" i="4" s="1"/>
  <c r="I40" i="4" s="1"/>
  <c r="B39" i="4"/>
  <c r="I38" i="4"/>
  <c r="I37" i="4"/>
  <c r="I36" i="4"/>
  <c r="I35" i="4"/>
  <c r="I34" i="4"/>
  <c r="I33" i="4"/>
  <c r="I32" i="4"/>
  <c r="I31" i="4"/>
  <c r="I30" i="4"/>
  <c r="I29" i="4"/>
  <c r="I28" i="4"/>
  <c r="I27" i="4"/>
  <c r="I26" i="4"/>
  <c r="I25" i="4"/>
  <c r="I24" i="4"/>
  <c r="I23" i="4"/>
  <c r="I22" i="4"/>
  <c r="I21" i="4"/>
  <c r="I20" i="4"/>
  <c r="I19" i="4"/>
  <c r="I18" i="4"/>
  <c r="I17" i="4"/>
  <c r="I16" i="4"/>
  <c r="I15" i="4"/>
  <c r="I14" i="4"/>
  <c r="I13" i="4"/>
  <c r="I12" i="4"/>
  <c r="I11" i="4"/>
  <c r="I10" i="4"/>
  <c r="I9" i="4"/>
  <c r="I8" i="4"/>
  <c r="I7" i="4"/>
  <c r="I6" i="4"/>
  <c r="I5" i="4"/>
  <c r="I4" i="4"/>
  <c r="F38" i="4" l="1"/>
  <c r="G38" i="4" s="1"/>
  <c r="D31" i="4"/>
  <c r="D23" i="4"/>
  <c r="D15" i="4"/>
  <c r="D7" i="4"/>
  <c r="D5" i="4"/>
  <c r="D12" i="4"/>
  <c r="D35" i="4"/>
  <c r="D18" i="4"/>
  <c r="D33" i="4"/>
  <c r="D24" i="4"/>
  <c r="D30" i="4"/>
  <c r="D22" i="4"/>
  <c r="D14" i="4"/>
  <c r="D6" i="4"/>
  <c r="D28" i="4"/>
  <c r="D4" i="4"/>
  <c r="D19" i="4"/>
  <c r="D34" i="4"/>
  <c r="D9" i="4"/>
  <c r="D16" i="4"/>
  <c r="D37" i="4"/>
  <c r="D29" i="4"/>
  <c r="D21" i="4"/>
  <c r="D13" i="4"/>
  <c r="D20" i="4"/>
  <c r="D27" i="4"/>
  <c r="D11" i="4"/>
  <c r="D10" i="4"/>
  <c r="D25" i="4"/>
  <c r="D32" i="4"/>
  <c r="D36" i="4"/>
  <c r="D26" i="4"/>
  <c r="D17" i="4"/>
  <c r="D8" i="4"/>
  <c r="J39" i="4"/>
  <c r="E35" i="4"/>
  <c r="E34" i="4"/>
  <c r="F34" i="4" s="1"/>
  <c r="G34" i="4" s="1"/>
  <c r="E11" i="4"/>
  <c r="F35" i="4" l="1"/>
  <c r="G35" i="4" s="1"/>
  <c r="D39" i="4"/>
  <c r="E37" i="4"/>
  <c r="F37" i="4" s="1"/>
  <c r="G37" i="4" s="1"/>
  <c r="E36" i="4"/>
  <c r="F36" i="4" s="1"/>
  <c r="G36" i="4" s="1"/>
  <c r="E33" i="4"/>
  <c r="F33" i="4" s="1"/>
  <c r="G33" i="4" s="1"/>
  <c r="E32" i="4"/>
  <c r="F32" i="4" s="1"/>
  <c r="G32" i="4" s="1"/>
  <c r="E31" i="4"/>
  <c r="F31" i="4" s="1"/>
  <c r="G31" i="4" s="1"/>
  <c r="E30" i="4"/>
  <c r="F30" i="4" s="1"/>
  <c r="G30" i="4" s="1"/>
  <c r="E29" i="4"/>
  <c r="F29" i="4" s="1"/>
  <c r="G29" i="4" s="1"/>
  <c r="E28" i="4"/>
  <c r="F28" i="4" s="1"/>
  <c r="G28" i="4" s="1"/>
  <c r="E27" i="4"/>
  <c r="F27" i="4" s="1"/>
  <c r="G27" i="4" s="1"/>
  <c r="E26" i="4"/>
  <c r="F26" i="4" s="1"/>
  <c r="G26" i="4" s="1"/>
  <c r="E25" i="4"/>
  <c r="F25" i="4" s="1"/>
  <c r="G25" i="4" s="1"/>
  <c r="E24" i="4"/>
  <c r="F24" i="4" s="1"/>
  <c r="G24" i="4" s="1"/>
  <c r="E23" i="4"/>
  <c r="F23" i="4" s="1"/>
  <c r="G23" i="4" s="1"/>
  <c r="E22" i="4"/>
  <c r="F22" i="4" s="1"/>
  <c r="G22" i="4" s="1"/>
  <c r="E21" i="4"/>
  <c r="F21" i="4" s="1"/>
  <c r="G21" i="4" s="1"/>
  <c r="E20" i="4"/>
  <c r="F20" i="4" s="1"/>
  <c r="G20" i="4" s="1"/>
  <c r="E19" i="4"/>
  <c r="F19" i="4" s="1"/>
  <c r="G19" i="4" s="1"/>
  <c r="E18" i="4"/>
  <c r="F18" i="4" s="1"/>
  <c r="G18" i="4" s="1"/>
  <c r="E17" i="4"/>
  <c r="F17" i="4" s="1"/>
  <c r="G17" i="4" s="1"/>
  <c r="E16" i="4"/>
  <c r="F16" i="4" s="1"/>
  <c r="G16" i="4" s="1"/>
  <c r="E15" i="4"/>
  <c r="F15" i="4" s="1"/>
  <c r="G15" i="4" s="1"/>
  <c r="E14" i="4"/>
  <c r="F14" i="4" s="1"/>
  <c r="G14" i="4" s="1"/>
  <c r="E13" i="4"/>
  <c r="F13" i="4" s="1"/>
  <c r="G13" i="4" s="1"/>
  <c r="E12" i="4"/>
  <c r="F12" i="4" s="1"/>
  <c r="G12" i="4" s="1"/>
  <c r="E10" i="4"/>
  <c r="F10" i="4" s="1"/>
  <c r="G10" i="4" s="1"/>
  <c r="E9" i="4"/>
  <c r="F9" i="4" s="1"/>
  <c r="G9" i="4" s="1"/>
  <c r="E8" i="4"/>
  <c r="F8" i="4" s="1"/>
  <c r="G8" i="4" s="1"/>
  <c r="E7" i="4"/>
  <c r="F7" i="4" s="1"/>
  <c r="G7" i="4" s="1"/>
  <c r="E6" i="4"/>
  <c r="F6" i="4" s="1"/>
  <c r="G6" i="4" s="1"/>
  <c r="E5" i="4"/>
  <c r="F5" i="4" s="1"/>
  <c r="G5" i="4" s="1"/>
  <c r="E4" i="4"/>
  <c r="F11" i="4"/>
  <c r="G11" i="4" s="1"/>
  <c r="E39" i="4" l="1"/>
  <c r="F4" i="4"/>
  <c r="G4" i="4" l="1"/>
  <c r="F39" i="4"/>
  <c r="G39" i="4" s="1"/>
  <c r="G40" i="4" l="1"/>
  <c r="I16" i="3" l="1"/>
  <c r="W684" i="1"/>
  <c r="W630" i="1"/>
  <c r="W539" i="1"/>
  <c r="I12" i="3"/>
  <c r="I13" i="3" s="1"/>
  <c r="I26" i="2"/>
  <c r="I27" i="2" s="1"/>
  <c r="I10" i="2"/>
  <c r="I11" i="2" s="1"/>
  <c r="I28" i="2" l="1"/>
  <c r="G40" i="3"/>
  <c r="G41" i="3" s="1"/>
  <c r="G12" i="3"/>
  <c r="G13" i="3" s="1"/>
  <c r="G42" i="3" l="1"/>
  <c r="G26" i="2"/>
  <c r="G27" i="2" s="1"/>
  <c r="E26" i="2"/>
  <c r="E27" i="2" s="1"/>
  <c r="G10" i="2"/>
  <c r="G11" i="2" s="1"/>
  <c r="G28" i="2" s="1"/>
  <c r="U690" i="1" l="1"/>
  <c r="W687" i="1"/>
  <c r="W688" i="1" s="1"/>
  <c r="W689" i="1" s="1"/>
  <c r="U683" i="1"/>
  <c r="W670" i="1"/>
  <c r="W671" i="1" s="1"/>
  <c r="W672" i="1" s="1"/>
  <c r="W673" i="1" s="1"/>
  <c r="W674" i="1" s="1"/>
  <c r="W675" i="1" s="1"/>
  <c r="W676" i="1" s="1"/>
  <c r="W677" i="1" s="1"/>
  <c r="W678" i="1" s="1"/>
  <c r="W679" i="1" s="1"/>
  <c r="W680" i="1" s="1"/>
  <c r="W681" i="1" s="1"/>
  <c r="W682" i="1" s="1"/>
  <c r="U666" i="1"/>
  <c r="W659" i="1"/>
  <c r="W660" i="1" s="1"/>
  <c r="W661" i="1" s="1"/>
  <c r="W662" i="1" s="1"/>
  <c r="W663" i="1" s="1"/>
  <c r="W664" i="1" s="1"/>
  <c r="W665" i="1" s="1"/>
  <c r="U655" i="1"/>
  <c r="W649" i="1"/>
  <c r="W650" i="1" s="1"/>
  <c r="W651" i="1" s="1"/>
  <c r="W652" i="1" s="1"/>
  <c r="W653" i="1" s="1"/>
  <c r="W654" i="1" s="1"/>
  <c r="U647" i="1"/>
  <c r="W640" i="1"/>
  <c r="W641" i="1" s="1"/>
  <c r="W642" i="1" s="1"/>
  <c r="W643" i="1" s="1"/>
  <c r="W644" i="1" s="1"/>
  <c r="W645" i="1" s="1"/>
  <c r="W646" i="1" s="1"/>
  <c r="W647" i="1" s="1"/>
  <c r="U638" i="1"/>
  <c r="W633" i="1"/>
  <c r="W634" i="1" s="1"/>
  <c r="W635" i="1" s="1"/>
  <c r="W636" i="1" s="1"/>
  <c r="W637" i="1" s="1"/>
  <c r="W638" i="1" s="1"/>
  <c r="U629" i="1"/>
  <c r="W609" i="1"/>
  <c r="W610" i="1" s="1"/>
  <c r="W611" i="1" s="1"/>
  <c r="W612" i="1" s="1"/>
  <c r="W613" i="1" s="1"/>
  <c r="W614" i="1" s="1"/>
  <c r="W615" i="1" s="1"/>
  <c r="W616" i="1" s="1"/>
  <c r="W617" i="1" s="1"/>
  <c r="W618" i="1" s="1"/>
  <c r="W619" i="1" s="1"/>
  <c r="W620" i="1" s="1"/>
  <c r="W621" i="1" s="1"/>
  <c r="W622" i="1" s="1"/>
  <c r="W623" i="1" s="1"/>
  <c r="W624" i="1" s="1"/>
  <c r="W625" i="1" s="1"/>
  <c r="W626" i="1" s="1"/>
  <c r="W627" i="1" s="1"/>
  <c r="W628" i="1" s="1"/>
  <c r="U605" i="1"/>
  <c r="W590" i="1"/>
  <c r="W591" i="1" s="1"/>
  <c r="W592" i="1" s="1"/>
  <c r="W593" i="1" s="1"/>
  <c r="W594" i="1" s="1"/>
  <c r="W595" i="1" s="1"/>
  <c r="W596" i="1" s="1"/>
  <c r="W597" i="1" s="1"/>
  <c r="W598" i="1" s="1"/>
  <c r="W599" i="1" s="1"/>
  <c r="W600" i="1" s="1"/>
  <c r="W601" i="1" s="1"/>
  <c r="W602" i="1" s="1"/>
  <c r="W603" i="1" s="1"/>
  <c r="W604" i="1" s="1"/>
  <c r="U588" i="1"/>
  <c r="W585" i="1"/>
  <c r="W586" i="1" s="1"/>
  <c r="W587" i="1" s="1"/>
  <c r="W588" i="1" s="1"/>
  <c r="U581" i="1"/>
  <c r="W560" i="1"/>
  <c r="W561" i="1" s="1"/>
  <c r="W562" i="1" s="1"/>
  <c r="W563" i="1" s="1"/>
  <c r="W564" i="1" s="1"/>
  <c r="W565" i="1" s="1"/>
  <c r="W566" i="1" s="1"/>
  <c r="W567" i="1" s="1"/>
  <c r="W568" i="1" s="1"/>
  <c r="W569" i="1" s="1"/>
  <c r="W570" i="1" s="1"/>
  <c r="W571" i="1" s="1"/>
  <c r="W572" i="1" s="1"/>
  <c r="W573" i="1" s="1"/>
  <c r="W574" i="1" s="1"/>
  <c r="W575" i="1" s="1"/>
  <c r="W576" i="1" s="1"/>
  <c r="W577" i="1" s="1"/>
  <c r="W578" i="1" s="1"/>
  <c r="W579" i="1" s="1"/>
  <c r="W580" i="1" s="1"/>
  <c r="U558" i="1"/>
  <c r="W556" i="1"/>
  <c r="W557" i="1" s="1"/>
  <c r="W558" i="1" s="1"/>
  <c r="U554" i="1"/>
  <c r="W548" i="1"/>
  <c r="W549" i="1" s="1"/>
  <c r="W550" i="1" s="1"/>
  <c r="W551" i="1" s="1"/>
  <c r="W552" i="1" s="1"/>
  <c r="W553" i="1" s="1"/>
  <c r="W554" i="1" s="1"/>
  <c r="U546" i="1"/>
  <c r="W542" i="1"/>
  <c r="W543" i="1" s="1"/>
  <c r="W544" i="1" s="1"/>
  <c r="W545" i="1" s="1"/>
  <c r="W546" i="1" s="1"/>
  <c r="U538" i="1"/>
  <c r="W528" i="1"/>
  <c r="W529" i="1" s="1"/>
  <c r="W530" i="1" s="1"/>
  <c r="W531" i="1" s="1"/>
  <c r="W532" i="1" s="1"/>
  <c r="W533" i="1" s="1"/>
  <c r="W534" i="1" s="1"/>
  <c r="W535" i="1" s="1"/>
  <c r="W536" i="1" s="1"/>
  <c r="W537" i="1" s="1"/>
  <c r="U526" i="1"/>
  <c r="W518" i="1"/>
  <c r="W519" i="1" s="1"/>
  <c r="W520" i="1" s="1"/>
  <c r="W521" i="1" s="1"/>
  <c r="W522" i="1" s="1"/>
  <c r="W523" i="1" s="1"/>
  <c r="W524" i="1" s="1"/>
  <c r="W525" i="1" s="1"/>
  <c r="W526" i="1" s="1"/>
  <c r="U516" i="1"/>
  <c r="W512" i="1"/>
  <c r="W513" i="1" s="1"/>
  <c r="W514" i="1" s="1"/>
  <c r="W515" i="1" s="1"/>
  <c r="W516" i="1" s="1"/>
  <c r="U508" i="1"/>
  <c r="W499" i="1"/>
  <c r="W500" i="1" s="1"/>
  <c r="W501" i="1" s="1"/>
  <c r="W502" i="1" s="1"/>
  <c r="W503" i="1" s="1"/>
  <c r="W504" i="1" s="1"/>
  <c r="W505" i="1" s="1"/>
  <c r="W506" i="1" s="1"/>
  <c r="W507" i="1" s="1"/>
  <c r="U495" i="1"/>
  <c r="W477" i="1"/>
  <c r="W478" i="1" s="1"/>
  <c r="W479" i="1" s="1"/>
  <c r="W480" i="1" s="1"/>
  <c r="W481" i="1" s="1"/>
  <c r="W482" i="1" s="1"/>
  <c r="W483" i="1" s="1"/>
  <c r="W484" i="1" s="1"/>
  <c r="W485" i="1" s="1"/>
  <c r="W486" i="1" s="1"/>
  <c r="W487" i="1" s="1"/>
  <c r="W488" i="1" s="1"/>
  <c r="W489" i="1" s="1"/>
  <c r="W490" i="1" s="1"/>
  <c r="W491" i="1" s="1"/>
  <c r="W492" i="1" s="1"/>
  <c r="W493" i="1" s="1"/>
  <c r="W494" i="1" s="1"/>
  <c r="U475" i="1"/>
  <c r="W474" i="1"/>
  <c r="W475" i="1" s="1"/>
  <c r="W473" i="1"/>
  <c r="U471" i="1"/>
  <c r="W467" i="1"/>
  <c r="W468" i="1" s="1"/>
  <c r="W469" i="1" s="1"/>
  <c r="W470" i="1" s="1"/>
  <c r="W471" i="1" s="1"/>
  <c r="U465" i="1"/>
  <c r="W461" i="1"/>
  <c r="W462" i="1" s="1"/>
  <c r="W463" i="1" s="1"/>
  <c r="W464" i="1" s="1"/>
  <c r="W465" i="1" s="1"/>
  <c r="W457" i="1"/>
  <c r="W458" i="1" s="1"/>
  <c r="U457" i="1"/>
  <c r="U458" i="1" s="1"/>
  <c r="W456" i="1"/>
  <c r="U448" i="1"/>
  <c r="W442" i="1"/>
  <c r="W443" i="1" s="1"/>
  <c r="W444" i="1" s="1"/>
  <c r="W445" i="1" s="1"/>
  <c r="W446" i="1" s="1"/>
  <c r="W447" i="1" s="1"/>
  <c r="U440" i="1"/>
  <c r="W433" i="1"/>
  <c r="W434" i="1" s="1"/>
  <c r="W435" i="1" s="1"/>
  <c r="W436" i="1" s="1"/>
  <c r="W437" i="1" s="1"/>
  <c r="W438" i="1" s="1"/>
  <c r="W439" i="1" s="1"/>
  <c r="W440" i="1" s="1"/>
  <c r="U431" i="1"/>
  <c r="W307" i="1"/>
  <c r="W308" i="1" s="1"/>
  <c r="W309" i="1" s="1"/>
  <c r="W310" i="1" s="1"/>
  <c r="W311" i="1" s="1"/>
  <c r="W312" i="1" s="1"/>
  <c r="W313" i="1" s="1"/>
  <c r="W314" i="1" s="1"/>
  <c r="W315" i="1" s="1"/>
  <c r="W316" i="1" s="1"/>
  <c r="W317" i="1" s="1"/>
  <c r="W318" i="1" s="1"/>
  <c r="W319" i="1" s="1"/>
  <c r="W320" i="1" s="1"/>
  <c r="W321" i="1" s="1"/>
  <c r="W322" i="1" s="1"/>
  <c r="W323" i="1" s="1"/>
  <c r="W324" i="1" s="1"/>
  <c r="W325" i="1" s="1"/>
  <c r="W326" i="1" s="1"/>
  <c r="W327" i="1" s="1"/>
  <c r="W328" i="1" s="1"/>
  <c r="W329" i="1" s="1"/>
  <c r="W330" i="1" s="1"/>
  <c r="W331" i="1" s="1"/>
  <c r="W332" i="1" s="1"/>
  <c r="W333" i="1" s="1"/>
  <c r="W334" i="1" s="1"/>
  <c r="W335" i="1" s="1"/>
  <c r="W336" i="1" s="1"/>
  <c r="W337" i="1" s="1"/>
  <c r="W338" i="1" s="1"/>
  <c r="W339" i="1" s="1"/>
  <c r="W340" i="1" s="1"/>
  <c r="W341" i="1" s="1"/>
  <c r="W342" i="1" s="1"/>
  <c r="W343" i="1" s="1"/>
  <c r="W344" i="1" s="1"/>
  <c r="W345" i="1" s="1"/>
  <c r="W346" i="1" s="1"/>
  <c r="W347" i="1" s="1"/>
  <c r="W348" i="1" s="1"/>
  <c r="W349" i="1" s="1"/>
  <c r="W350" i="1" s="1"/>
  <c r="W351" i="1" s="1"/>
  <c r="W352" i="1" s="1"/>
  <c r="W353" i="1" s="1"/>
  <c r="W354" i="1" s="1"/>
  <c r="W355" i="1" s="1"/>
  <c r="W356" i="1" s="1"/>
  <c r="W357" i="1" s="1"/>
  <c r="W358" i="1" s="1"/>
  <c r="W359" i="1" s="1"/>
  <c r="W360" i="1" s="1"/>
  <c r="W361" i="1" s="1"/>
  <c r="W362" i="1" s="1"/>
  <c r="W363" i="1" s="1"/>
  <c r="W364" i="1" s="1"/>
  <c r="W365" i="1" s="1"/>
  <c r="W366" i="1" s="1"/>
  <c r="W367" i="1" s="1"/>
  <c r="W368" i="1" s="1"/>
  <c r="W369" i="1" s="1"/>
  <c r="W370" i="1" s="1"/>
  <c r="W371" i="1" s="1"/>
  <c r="W372" i="1" s="1"/>
  <c r="W373" i="1" s="1"/>
  <c r="W374" i="1" s="1"/>
  <c r="W375" i="1" s="1"/>
  <c r="W376" i="1" s="1"/>
  <c r="W377" i="1" s="1"/>
  <c r="W378" i="1" s="1"/>
  <c r="W379" i="1" s="1"/>
  <c r="W380" i="1" s="1"/>
  <c r="W381" i="1" s="1"/>
  <c r="W382" i="1" s="1"/>
  <c r="W383" i="1" s="1"/>
  <c r="W384" i="1" s="1"/>
  <c r="W385" i="1" s="1"/>
  <c r="W386" i="1" s="1"/>
  <c r="W387" i="1" s="1"/>
  <c r="W388" i="1" s="1"/>
  <c r="W389" i="1" s="1"/>
  <c r="W390" i="1" s="1"/>
  <c r="W391" i="1" s="1"/>
  <c r="W392" i="1" s="1"/>
  <c r="W393" i="1" s="1"/>
  <c r="W394" i="1" s="1"/>
  <c r="W395" i="1" s="1"/>
  <c r="W396" i="1" s="1"/>
  <c r="W397" i="1" s="1"/>
  <c r="W398" i="1" s="1"/>
  <c r="W399" i="1" s="1"/>
  <c r="W400" i="1" s="1"/>
  <c r="W401" i="1" s="1"/>
  <c r="W402" i="1" s="1"/>
  <c r="W403" i="1" s="1"/>
  <c r="W404" i="1" s="1"/>
  <c r="W405" i="1" s="1"/>
  <c r="W406" i="1" s="1"/>
  <c r="W407" i="1" s="1"/>
  <c r="W408" i="1" s="1"/>
  <c r="W409" i="1" s="1"/>
  <c r="W410" i="1" s="1"/>
  <c r="W411" i="1" s="1"/>
  <c r="W412" i="1" s="1"/>
  <c r="W413" i="1" s="1"/>
  <c r="W414" i="1" s="1"/>
  <c r="W415" i="1" s="1"/>
  <c r="W416" i="1" s="1"/>
  <c r="W417" i="1" s="1"/>
  <c r="W418" i="1" s="1"/>
  <c r="W419" i="1" s="1"/>
  <c r="W420" i="1" s="1"/>
  <c r="W421" i="1" s="1"/>
  <c r="W422" i="1" s="1"/>
  <c r="W423" i="1" s="1"/>
  <c r="W424" i="1" s="1"/>
  <c r="W425" i="1" s="1"/>
  <c r="W426" i="1" s="1"/>
  <c r="W427" i="1" s="1"/>
  <c r="W428" i="1" s="1"/>
  <c r="W429" i="1" s="1"/>
  <c r="W430" i="1" s="1"/>
  <c r="W431" i="1" s="1"/>
  <c r="U305" i="1"/>
  <c r="W165" i="1"/>
  <c r="W166" i="1" s="1"/>
  <c r="W167" i="1" s="1"/>
  <c r="W168" i="1" s="1"/>
  <c r="W169" i="1" s="1"/>
  <c r="W170" i="1" s="1"/>
  <c r="W171" i="1" s="1"/>
  <c r="W172" i="1" s="1"/>
  <c r="W173" i="1" s="1"/>
  <c r="W174" i="1" s="1"/>
  <c r="W175" i="1" s="1"/>
  <c r="W176" i="1" s="1"/>
  <c r="W177" i="1" s="1"/>
  <c r="W178" i="1" s="1"/>
  <c r="W179" i="1" s="1"/>
  <c r="W180" i="1" s="1"/>
  <c r="W181" i="1" s="1"/>
  <c r="W182" i="1" s="1"/>
  <c r="W183" i="1" s="1"/>
  <c r="W184" i="1" s="1"/>
  <c r="W185" i="1" s="1"/>
  <c r="W186" i="1" s="1"/>
  <c r="W187" i="1" s="1"/>
  <c r="W188" i="1" s="1"/>
  <c r="W189" i="1" s="1"/>
  <c r="W190" i="1" s="1"/>
  <c r="W191" i="1" s="1"/>
  <c r="W192" i="1" s="1"/>
  <c r="W193" i="1" s="1"/>
  <c r="W194" i="1" s="1"/>
  <c r="W195" i="1" s="1"/>
  <c r="W196" i="1" s="1"/>
  <c r="W197" i="1" s="1"/>
  <c r="W198" i="1" s="1"/>
  <c r="W199" i="1" s="1"/>
  <c r="W200" i="1" s="1"/>
  <c r="W201" i="1" s="1"/>
  <c r="W202" i="1" s="1"/>
  <c r="W203" i="1" s="1"/>
  <c r="W204" i="1" s="1"/>
  <c r="W205" i="1" s="1"/>
  <c r="W206" i="1" s="1"/>
  <c r="W207" i="1" s="1"/>
  <c r="W208" i="1" s="1"/>
  <c r="W209" i="1" s="1"/>
  <c r="W210" i="1" s="1"/>
  <c r="W211" i="1" s="1"/>
  <c r="W212" i="1" s="1"/>
  <c r="W213" i="1" s="1"/>
  <c r="W214" i="1" s="1"/>
  <c r="W215" i="1" s="1"/>
  <c r="W216" i="1" s="1"/>
  <c r="W217" i="1" s="1"/>
  <c r="W218" i="1" s="1"/>
  <c r="W219" i="1" s="1"/>
  <c r="W220" i="1" s="1"/>
  <c r="W221" i="1" s="1"/>
  <c r="W222" i="1" s="1"/>
  <c r="W223" i="1" s="1"/>
  <c r="W224" i="1" s="1"/>
  <c r="W225" i="1" s="1"/>
  <c r="W226" i="1" s="1"/>
  <c r="W227" i="1" s="1"/>
  <c r="W228" i="1" s="1"/>
  <c r="W229" i="1" s="1"/>
  <c r="W230" i="1" s="1"/>
  <c r="W231" i="1" s="1"/>
  <c r="W232" i="1" s="1"/>
  <c r="W233" i="1" s="1"/>
  <c r="W234" i="1" s="1"/>
  <c r="W235" i="1" s="1"/>
  <c r="W236" i="1" s="1"/>
  <c r="W237" i="1" s="1"/>
  <c r="W238" i="1" s="1"/>
  <c r="W239" i="1" s="1"/>
  <c r="W240" i="1" s="1"/>
  <c r="W241" i="1" s="1"/>
  <c r="W242" i="1" s="1"/>
  <c r="W243" i="1" s="1"/>
  <c r="W244" i="1" s="1"/>
  <c r="W245" i="1" s="1"/>
  <c r="W246" i="1" s="1"/>
  <c r="W247" i="1" s="1"/>
  <c r="W248" i="1" s="1"/>
  <c r="W249" i="1" s="1"/>
  <c r="W250" i="1" s="1"/>
  <c r="W251" i="1" s="1"/>
  <c r="W252" i="1" s="1"/>
  <c r="W253" i="1" s="1"/>
  <c r="W254" i="1" s="1"/>
  <c r="W255" i="1" s="1"/>
  <c r="W256" i="1" s="1"/>
  <c r="W257" i="1" s="1"/>
  <c r="W258" i="1" s="1"/>
  <c r="W259" i="1" s="1"/>
  <c r="W260" i="1" s="1"/>
  <c r="W261" i="1" s="1"/>
  <c r="W262" i="1" s="1"/>
  <c r="W263" i="1" s="1"/>
  <c r="W264" i="1" s="1"/>
  <c r="W265" i="1" s="1"/>
  <c r="W266" i="1" s="1"/>
  <c r="W267" i="1" s="1"/>
  <c r="W268" i="1" s="1"/>
  <c r="W269" i="1" s="1"/>
  <c r="W270" i="1" s="1"/>
  <c r="W271" i="1" s="1"/>
  <c r="W272" i="1" s="1"/>
  <c r="W273" i="1" s="1"/>
  <c r="W274" i="1" s="1"/>
  <c r="W275" i="1" s="1"/>
  <c r="W276" i="1" s="1"/>
  <c r="W277" i="1" s="1"/>
  <c r="W278" i="1" s="1"/>
  <c r="W279" i="1" s="1"/>
  <c r="W280" i="1" s="1"/>
  <c r="W281" i="1" s="1"/>
  <c r="W282" i="1" s="1"/>
  <c r="W283" i="1" s="1"/>
  <c r="W284" i="1" s="1"/>
  <c r="W285" i="1" s="1"/>
  <c r="W286" i="1" s="1"/>
  <c r="W287" i="1" s="1"/>
  <c r="W288" i="1" s="1"/>
  <c r="W289" i="1" s="1"/>
  <c r="W290" i="1" s="1"/>
  <c r="W291" i="1" s="1"/>
  <c r="W292" i="1" s="1"/>
  <c r="W293" i="1" s="1"/>
  <c r="W294" i="1" s="1"/>
  <c r="W295" i="1" s="1"/>
  <c r="W296" i="1" s="1"/>
  <c r="W297" i="1" s="1"/>
  <c r="W298" i="1" s="1"/>
  <c r="W299" i="1" s="1"/>
  <c r="W300" i="1" s="1"/>
  <c r="W301" i="1" s="1"/>
  <c r="W302" i="1" s="1"/>
  <c r="W303" i="1" s="1"/>
  <c r="W304" i="1" s="1"/>
  <c r="W305" i="1" s="1"/>
  <c r="U159" i="1"/>
  <c r="W150" i="1"/>
  <c r="W151" i="1" s="1"/>
  <c r="W152" i="1" s="1"/>
  <c r="W153" i="1" s="1"/>
  <c r="W154" i="1" s="1"/>
  <c r="W155" i="1" s="1"/>
  <c r="W156" i="1" s="1"/>
  <c r="W157" i="1" s="1"/>
  <c r="W158" i="1" s="1"/>
  <c r="W159" i="1" s="1"/>
  <c r="W162" i="1" s="1"/>
  <c r="E10" i="2" s="1"/>
  <c r="E11" i="2" s="1"/>
  <c r="E28" i="2" s="1"/>
  <c r="E31" i="2" s="1"/>
  <c r="I29" i="2" s="1"/>
  <c r="I31" i="2" s="1"/>
  <c r="U148" i="1"/>
  <c r="W8" i="1"/>
  <c r="W9" i="1" s="1"/>
  <c r="W10" i="1" s="1"/>
  <c r="W11" i="1" s="1"/>
  <c r="W12" i="1" s="1"/>
  <c r="W13" i="1" s="1"/>
  <c r="W14" i="1" s="1"/>
  <c r="W15" i="1" s="1"/>
  <c r="W16" i="1" s="1"/>
  <c r="W17" i="1" s="1"/>
  <c r="W18" i="1" s="1"/>
  <c r="W19" i="1" s="1"/>
  <c r="W20" i="1" s="1"/>
  <c r="W21" i="1" s="1"/>
  <c r="W22" i="1" s="1"/>
  <c r="W23" i="1" s="1"/>
  <c r="W24" i="1" s="1"/>
  <c r="W25" i="1" s="1"/>
  <c r="W26" i="1" s="1"/>
  <c r="W27" i="1" s="1"/>
  <c r="W28" i="1" s="1"/>
  <c r="W29" i="1" s="1"/>
  <c r="W30" i="1" s="1"/>
  <c r="W31" i="1" s="1"/>
  <c r="W32" i="1" s="1"/>
  <c r="W33" i="1" s="1"/>
  <c r="W34" i="1" s="1"/>
  <c r="W35" i="1" s="1"/>
  <c r="W36" i="1" s="1"/>
  <c r="W37" i="1" s="1"/>
  <c r="W38" i="1" s="1"/>
  <c r="W39" i="1" s="1"/>
  <c r="W40" i="1" s="1"/>
  <c r="W41" i="1" s="1"/>
  <c r="W42" i="1" s="1"/>
  <c r="W43" i="1" s="1"/>
  <c r="W44" i="1" s="1"/>
  <c r="W45" i="1" s="1"/>
  <c r="W46" i="1" s="1"/>
  <c r="W47" i="1" s="1"/>
  <c r="W48" i="1" s="1"/>
  <c r="W49" i="1" s="1"/>
  <c r="W50" i="1" s="1"/>
  <c r="W51" i="1" s="1"/>
  <c r="W52" i="1" s="1"/>
  <c r="W53" i="1" s="1"/>
  <c r="W54" i="1" s="1"/>
  <c r="W55" i="1" s="1"/>
  <c r="W56" i="1" s="1"/>
  <c r="W57" i="1" s="1"/>
  <c r="W58" i="1" s="1"/>
  <c r="W59" i="1" s="1"/>
  <c r="W60" i="1" s="1"/>
  <c r="W61" i="1" s="1"/>
  <c r="W62" i="1" s="1"/>
  <c r="W63" i="1" s="1"/>
  <c r="W64" i="1" s="1"/>
  <c r="W65" i="1" s="1"/>
  <c r="W66" i="1" s="1"/>
  <c r="W67" i="1" s="1"/>
  <c r="W68" i="1" s="1"/>
  <c r="W69" i="1" s="1"/>
  <c r="W70" i="1" s="1"/>
  <c r="W71" i="1" s="1"/>
  <c r="W72" i="1" s="1"/>
  <c r="W73" i="1" s="1"/>
  <c r="W74" i="1" s="1"/>
  <c r="W75" i="1" s="1"/>
  <c r="W76" i="1" s="1"/>
  <c r="W77" i="1" s="1"/>
  <c r="W78" i="1" s="1"/>
  <c r="W79" i="1" s="1"/>
  <c r="W80" i="1" s="1"/>
  <c r="W81" i="1" s="1"/>
  <c r="W82" i="1" s="1"/>
  <c r="W83" i="1" s="1"/>
  <c r="W84" i="1" s="1"/>
  <c r="W85" i="1" s="1"/>
  <c r="W86" i="1" s="1"/>
  <c r="W87" i="1" s="1"/>
  <c r="W88" i="1" s="1"/>
  <c r="W89" i="1" s="1"/>
  <c r="W90" i="1" s="1"/>
  <c r="W91" i="1" s="1"/>
  <c r="W92" i="1" s="1"/>
  <c r="W93" i="1" s="1"/>
  <c r="W94" i="1" s="1"/>
  <c r="W95" i="1" s="1"/>
  <c r="W96" i="1" s="1"/>
  <c r="W97" i="1" s="1"/>
  <c r="W98" i="1" s="1"/>
  <c r="W99" i="1" s="1"/>
  <c r="W100" i="1" s="1"/>
  <c r="W101" i="1" s="1"/>
  <c r="W102" i="1" s="1"/>
  <c r="W103" i="1" s="1"/>
  <c r="W104" i="1" s="1"/>
  <c r="W105" i="1" s="1"/>
  <c r="W106" i="1" s="1"/>
  <c r="W107" i="1" s="1"/>
  <c r="W108" i="1" s="1"/>
  <c r="W109" i="1" s="1"/>
  <c r="W110" i="1" s="1"/>
  <c r="W111" i="1" s="1"/>
  <c r="W112" i="1" s="1"/>
  <c r="W113" i="1" s="1"/>
  <c r="W114" i="1" s="1"/>
  <c r="W115" i="1" s="1"/>
  <c r="W116" i="1" s="1"/>
  <c r="W117" i="1" s="1"/>
  <c r="W118" i="1" s="1"/>
  <c r="W119" i="1" s="1"/>
  <c r="W120" i="1" s="1"/>
  <c r="W121" i="1" s="1"/>
  <c r="W122" i="1" s="1"/>
  <c r="W123" i="1" s="1"/>
  <c r="W124" i="1" s="1"/>
  <c r="W125" i="1" s="1"/>
  <c r="W126" i="1" s="1"/>
  <c r="W127" i="1" s="1"/>
  <c r="W128" i="1" s="1"/>
  <c r="W129" i="1" s="1"/>
  <c r="W130" i="1" s="1"/>
  <c r="W131" i="1" s="1"/>
  <c r="W132" i="1" s="1"/>
  <c r="W133" i="1" s="1"/>
  <c r="W134" i="1" s="1"/>
  <c r="W135" i="1" s="1"/>
  <c r="W136" i="1" s="1"/>
  <c r="W137" i="1" s="1"/>
  <c r="W138" i="1" s="1"/>
  <c r="W139" i="1" s="1"/>
  <c r="W140" i="1" s="1"/>
  <c r="W141" i="1" s="1"/>
  <c r="W142" i="1" s="1"/>
  <c r="W143" i="1" s="1"/>
  <c r="W144" i="1" s="1"/>
  <c r="W145" i="1" s="1"/>
  <c r="W146" i="1" s="1"/>
  <c r="W147" i="1" s="1"/>
  <c r="W148" i="1" s="1"/>
  <c r="W666" i="1" l="1"/>
  <c r="W668" i="1"/>
  <c r="E36" i="3" s="1"/>
  <c r="W683" i="1"/>
  <c r="W685" i="1"/>
  <c r="E37" i="3" s="1"/>
  <c r="U160" i="1"/>
  <c r="W690" i="1"/>
  <c r="W692" i="1"/>
  <c r="E38" i="3" s="1"/>
  <c r="I38" i="3" s="1"/>
  <c r="I40" i="3" s="1"/>
  <c r="I41" i="3" s="1"/>
  <c r="I42" i="3" s="1"/>
  <c r="W655" i="1"/>
  <c r="W657" i="1"/>
  <c r="W629" i="1"/>
  <c r="W631" i="1"/>
  <c r="W605" i="1"/>
  <c r="W607" i="1"/>
  <c r="W581" i="1"/>
  <c r="W583" i="1"/>
  <c r="U693" i="1"/>
  <c r="U694" i="1" s="1"/>
  <c r="W538" i="1"/>
  <c r="W540" i="1"/>
  <c r="E23" i="3" s="1"/>
  <c r="W508" i="1"/>
  <c r="W510" i="1"/>
  <c r="E20" i="3" s="1"/>
  <c r="W495" i="1"/>
  <c r="W497" i="1"/>
  <c r="E19" i="3" s="1"/>
  <c r="E40" i="3" s="1"/>
  <c r="E41" i="3" s="1"/>
  <c r="W448" i="1"/>
  <c r="W451" i="1" s="1"/>
  <c r="W450" i="1"/>
  <c r="E12" i="3" s="1"/>
  <c r="E13" i="3" s="1"/>
  <c r="W160" i="1"/>
  <c r="U451" i="1"/>
  <c r="U452" i="1" s="1"/>
  <c r="E42" i="3" l="1"/>
  <c r="E45" i="3" s="1"/>
  <c r="I43" i="3" s="1"/>
  <c r="I45" i="3" s="1"/>
  <c r="U695" i="1"/>
  <c r="W693" i="1"/>
  <c r="W694" i="1" s="1"/>
  <c r="W452" i="1"/>
  <c r="W695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test</author>
  </authors>
  <commentList>
    <comment ref="E11" authorId="0" shapeId="0" xr:uid="{08873889-390A-4C81-9FD9-E4AEF9698B44}">
      <text>
        <r>
          <rPr>
            <sz val="9"/>
            <color indexed="81"/>
            <rFont val="Tahoma"/>
            <family val="2"/>
          </rPr>
          <t xml:space="preserve">less 3.93% of Mgmt Fee &amp; Professional Fees
</t>
        </r>
      </text>
    </comment>
    <comment ref="E34" authorId="0" shapeId="0" xr:uid="{C8AB6CE8-16C7-49D6-838A-AFC258BFAE08}">
      <text>
        <r>
          <rPr>
            <sz val="9"/>
            <color indexed="81"/>
            <rFont val="Tahoma"/>
            <family val="2"/>
          </rPr>
          <t xml:space="preserve">less 1.77
% of Mgmt Fee &amp; Professional Fees
</t>
        </r>
      </text>
    </comment>
    <comment ref="E35" authorId="0" shapeId="0" xr:uid="{D4A43BC4-A706-44D7-A8B8-156432EAAB56}">
      <text>
        <r>
          <rPr>
            <sz val="9"/>
            <color indexed="81"/>
            <rFont val="Tahoma"/>
            <family val="2"/>
          </rPr>
          <t xml:space="preserve">less 1.77% Mgmt Fee &amp; Professional Fees
</t>
        </r>
      </text>
    </comment>
  </commentList>
</comments>
</file>

<file path=xl/sharedStrings.xml><?xml version="1.0" encoding="utf-8"?>
<sst xmlns="http://schemas.openxmlformats.org/spreadsheetml/2006/main" count="2720" uniqueCount="409">
  <si>
    <t>3:39 PM</t>
  </si>
  <si>
    <t>Copper Valley Condominium Association, Inc.</t>
  </si>
  <si>
    <t>Profit &amp; Loss Detail</t>
  </si>
  <si>
    <t>Accrual Basis</t>
  </si>
  <si>
    <t>January through December 2018</t>
  </si>
  <si>
    <t>Type</t>
  </si>
  <si>
    <t>Date</t>
  </si>
  <si>
    <t>Num</t>
  </si>
  <si>
    <t>Name</t>
  </si>
  <si>
    <t>Memo</t>
  </si>
  <si>
    <t>Clr</t>
  </si>
  <si>
    <t>Split</t>
  </si>
  <si>
    <t>Amount</t>
  </si>
  <si>
    <t>Balance</t>
  </si>
  <si>
    <t>Income</t>
  </si>
  <si>
    <t>CAPITAL RESERVE FUND INCOME</t>
  </si>
  <si>
    <t>Capital Reserve Fund Assessment</t>
  </si>
  <si>
    <t>Total Capital Reserve Fund Assessment</t>
  </si>
  <si>
    <t>Interest</t>
  </si>
  <si>
    <t>Total Interest</t>
  </si>
  <si>
    <t>Total CAPITAL RESERVE FUND INCOME</t>
  </si>
  <si>
    <t>OPERATING INCOME</t>
  </si>
  <si>
    <t>Operating Assessments</t>
  </si>
  <si>
    <t>Total Operating Assessments</t>
  </si>
  <si>
    <t>CMRA Dues Collected</t>
  </si>
  <si>
    <t>Total CMRA Dues Collected</t>
  </si>
  <si>
    <t>Late Penalty Charges</t>
  </si>
  <si>
    <t>Total Late Penalty Charges</t>
  </si>
  <si>
    <t>Laundry</t>
  </si>
  <si>
    <t>Total Laundry</t>
  </si>
  <si>
    <t>Total OPERATING INCOME</t>
  </si>
  <si>
    <t>Total Income</t>
  </si>
  <si>
    <t>Expense</t>
  </si>
  <si>
    <t>CAPITAL RESERVE EXPENSE</t>
  </si>
  <si>
    <t>Asphalt</t>
  </si>
  <si>
    <t>Total Asphalt</t>
  </si>
  <si>
    <t>Total CAPITAL RESERVE EXPENSE</t>
  </si>
  <si>
    <t>OPERATING EXPENSE</t>
  </si>
  <si>
    <t>Cable Television</t>
  </si>
  <si>
    <t>Total Cable Television</t>
  </si>
  <si>
    <t>Dues, CMRA</t>
  </si>
  <si>
    <t>Total Dues, CMRA</t>
  </si>
  <si>
    <t>Dues, Fees &amp; Subscriptions</t>
  </si>
  <si>
    <t>Total Dues, Fees &amp; Subscriptions</t>
  </si>
  <si>
    <t>Gas &amp; Electric - Common</t>
  </si>
  <si>
    <t>Total Gas &amp; Electric - Common</t>
  </si>
  <si>
    <t>Gas &amp; Electric Managers'</t>
  </si>
  <si>
    <t>Total Gas &amp; Electric Managers'</t>
  </si>
  <si>
    <t>Insurance - Building</t>
  </si>
  <si>
    <t>Stmt Charge</t>
  </si>
  <si>
    <t>Deposit</t>
  </si>
  <si>
    <t>Bill</t>
  </si>
  <si>
    <t>General Journal</t>
  </si>
  <si>
    <t>14383</t>
  </si>
  <si>
    <t>2016-101</t>
  </si>
  <si>
    <t>2016-102</t>
  </si>
  <si>
    <t>2016-103</t>
  </si>
  <si>
    <t>2016-104</t>
  </si>
  <si>
    <t>2016-109</t>
  </si>
  <si>
    <t>2018-06</t>
  </si>
  <si>
    <t>2018-07</t>
  </si>
  <si>
    <t>2018-08</t>
  </si>
  <si>
    <t>SOS filing</t>
  </si>
  <si>
    <t>Dora</t>
  </si>
  <si>
    <t>0118204279</t>
  </si>
  <si>
    <t>53-1034795-2</t>
  </si>
  <si>
    <t>0218206431</t>
  </si>
  <si>
    <t>0318211720</t>
  </si>
  <si>
    <t>0418213526</t>
  </si>
  <si>
    <t>0518217447</t>
  </si>
  <si>
    <t>0618221246</t>
  </si>
  <si>
    <t>0718223096</t>
  </si>
  <si>
    <t>0818228466</t>
  </si>
  <si>
    <t>0918230260</t>
  </si>
  <si>
    <t>53-1034796-3</t>
  </si>
  <si>
    <t>2016-105</t>
  </si>
  <si>
    <t>2016-106</t>
  </si>
  <si>
    <t>2016-107</t>
  </si>
  <si>
    <t>2016-108</t>
  </si>
  <si>
    <t>101-Bodenhausen</t>
  </si>
  <si>
    <t>102-BJ Farmer LP</t>
  </si>
  <si>
    <t>103-Bugher</t>
  </si>
  <si>
    <t>104-Geis</t>
  </si>
  <si>
    <t>105-Saldana</t>
  </si>
  <si>
    <t>106-Davies</t>
  </si>
  <si>
    <t>107-Mittman</t>
  </si>
  <si>
    <t>108-Mgr Unit</t>
  </si>
  <si>
    <t>109-Monson</t>
  </si>
  <si>
    <t>110-Rollhas</t>
  </si>
  <si>
    <t>111-Sliwinski</t>
  </si>
  <si>
    <t>112-Snell</t>
  </si>
  <si>
    <t>113-Peter/Bopp</t>
  </si>
  <si>
    <t>114-Navarre</t>
  </si>
  <si>
    <t>115-Darden</t>
  </si>
  <si>
    <t>201-McGivern</t>
  </si>
  <si>
    <t>202-Millar</t>
  </si>
  <si>
    <t>203-Hall</t>
  </si>
  <si>
    <t>204-Hoffman</t>
  </si>
  <si>
    <t>205-Ladd</t>
  </si>
  <si>
    <t>206-LaPorte</t>
  </si>
  <si>
    <t>207-Skidmore</t>
  </si>
  <si>
    <t>208-Bakula</t>
  </si>
  <si>
    <t>209-Copper Valley 209 LLC</t>
  </si>
  <si>
    <t>210-Emde/ Strata Trust Co.</t>
  </si>
  <si>
    <t>211-Gehl</t>
  </si>
  <si>
    <t>212-Luskin/Bender</t>
  </si>
  <si>
    <t>213-Goodwin</t>
  </si>
  <si>
    <t>214-Olson</t>
  </si>
  <si>
    <t>215-Walder</t>
  </si>
  <si>
    <t>300-Copper Mountain Resort</t>
  </si>
  <si>
    <t>B1- Ike</t>
  </si>
  <si>
    <t>B2-Grasser</t>
  </si>
  <si>
    <t>B3-Newman</t>
  </si>
  <si>
    <t>B4-Nocella</t>
  </si>
  <si>
    <t>CSC</t>
  </si>
  <si>
    <t>A-Peak, Inc.</t>
  </si>
  <si>
    <t>Carbonate Real Estate Company</t>
  </si>
  <si>
    <t>Tiger, Inc.</t>
  </si>
  <si>
    <t>Xcel Energy</t>
  </si>
  <si>
    <t>Quarterly Capital Reserve Assessment</t>
  </si>
  <si>
    <t>Quarterly Operating Assessment</t>
  </si>
  <si>
    <t>Quarterly Copper Mountain Resort Association Dues</t>
  </si>
  <si>
    <t>Late Charge</t>
  </si>
  <si>
    <t>crackseal and sealcoat</t>
  </si>
  <si>
    <t>annual sos filing</t>
  </si>
  <si>
    <t>HOA license</t>
  </si>
  <si>
    <t>Jan 2018 Gas Bill</t>
  </si>
  <si>
    <t>Jan Electric</t>
  </si>
  <si>
    <t>Feb Electric</t>
  </si>
  <si>
    <t>Feb 2018 Gas Bill</t>
  </si>
  <si>
    <t>Mar 2018 Gas Bill</t>
  </si>
  <si>
    <t>Mar Electric</t>
  </si>
  <si>
    <t>Apr 2018 Gas Bill</t>
  </si>
  <si>
    <t>Apr Electric</t>
  </si>
  <si>
    <t>May Electric</t>
  </si>
  <si>
    <t>May 2018 Gas Bill</t>
  </si>
  <si>
    <t>June 2018 Gas Bill</t>
  </si>
  <si>
    <t>June Electric</t>
  </si>
  <si>
    <t>July 2018 Gas Bill</t>
  </si>
  <si>
    <t>July Electric</t>
  </si>
  <si>
    <t>Aug Electric</t>
  </si>
  <si>
    <t>Aug 2018 Gas Bill</t>
  </si>
  <si>
    <t>Sept 2018 Gas Bill</t>
  </si>
  <si>
    <t>Sept Electric</t>
  </si>
  <si>
    <t>Owner Accounts Receivable</t>
  </si>
  <si>
    <t>1st Bank Money Market</t>
  </si>
  <si>
    <t>1st Bank Operating Account</t>
  </si>
  <si>
    <t>Accounts Payable</t>
  </si>
  <si>
    <t>Prepaid Cable TV</t>
  </si>
  <si>
    <t>Prepaid Resort Dues</t>
  </si>
  <si>
    <t>Prepaid Insurance</t>
  </si>
  <si>
    <t>Total Insurance - Building</t>
  </si>
  <si>
    <t>Landscaping</t>
  </si>
  <si>
    <t>Ö</t>
  </si>
  <si>
    <t>Total Landscaping</t>
  </si>
  <si>
    <t>Management Fee - Building</t>
  </si>
  <si>
    <t>Total Management Fee - Building</t>
  </si>
  <si>
    <t>Manager Unit 108 Expense</t>
  </si>
  <si>
    <t>Total Manager Unit 108 Expense</t>
  </si>
  <si>
    <t>Miscellaneous</t>
  </si>
  <si>
    <t>Total Miscellaneous</t>
  </si>
  <si>
    <t>Office Supplies</t>
  </si>
  <si>
    <t>Total Office Supplies</t>
  </si>
  <si>
    <t>Operating Supplies</t>
  </si>
  <si>
    <t>Total Operating Supplies</t>
  </si>
  <si>
    <t>Postage</t>
  </si>
  <si>
    <t>Total Postage</t>
  </si>
  <si>
    <t>Repairs &amp; Maintenance</t>
  </si>
  <si>
    <t>Total Repairs &amp; Maintenance</t>
  </si>
  <si>
    <t>Repairs &amp; Maintenance - Boiler</t>
  </si>
  <si>
    <t>Total Repairs &amp; Maintenance - Boiler</t>
  </si>
  <si>
    <t>Repairs &amp; Maintenance - Pool</t>
  </si>
  <si>
    <t>Total Repairs &amp; Maintenance - Pool</t>
  </si>
  <si>
    <t>Service Contract - Fire</t>
  </si>
  <si>
    <t>Total Service Contract - Fire</t>
  </si>
  <si>
    <t>Snow Removal</t>
  </si>
  <si>
    <t>Total Snow Removal</t>
  </si>
  <si>
    <t>Telephone</t>
  </si>
  <si>
    <t>Total Telephone</t>
  </si>
  <si>
    <t>Trash Removal</t>
  </si>
  <si>
    <t>Total Trash Removal</t>
  </si>
  <si>
    <t>Water &amp; Sewer</t>
  </si>
  <si>
    <t>Total Water &amp; Sewer</t>
  </si>
  <si>
    <t>Total OPERATING EXPENSE</t>
  </si>
  <si>
    <t>Total Expense</t>
  </si>
  <si>
    <t>Net Income</t>
  </si>
  <si>
    <t>Check</t>
  </si>
  <si>
    <t>Lowes</t>
  </si>
  <si>
    <t>195008</t>
  </si>
  <si>
    <t>2-905</t>
  </si>
  <si>
    <t>Neils Lunceford</t>
  </si>
  <si>
    <t>Mgmt Fee</t>
  </si>
  <si>
    <t>2197</t>
  </si>
  <si>
    <t>luncheon</t>
  </si>
  <si>
    <t>4077</t>
  </si>
  <si>
    <t>Chilsen</t>
  </si>
  <si>
    <t>2330</t>
  </si>
  <si>
    <t>mailing</t>
  </si>
  <si>
    <t>192472</t>
  </si>
  <si>
    <t>2935017</t>
  </si>
  <si>
    <t>ParkingPermits</t>
  </si>
  <si>
    <t>196254</t>
  </si>
  <si>
    <t>pet pick ups</t>
  </si>
  <si>
    <t>1612</t>
  </si>
  <si>
    <t>199465</t>
  </si>
  <si>
    <t>uspo</t>
  </si>
  <si>
    <t>4969-3</t>
  </si>
  <si>
    <t>182654</t>
  </si>
  <si>
    <t>5823-1</t>
  </si>
  <si>
    <t>1539</t>
  </si>
  <si>
    <t>23400</t>
  </si>
  <si>
    <t>Door Closers</t>
  </si>
  <si>
    <t>771</t>
  </si>
  <si>
    <t>Painting</t>
  </si>
  <si>
    <t>9704-6</t>
  </si>
  <si>
    <t>0026-3</t>
  </si>
  <si>
    <t>fire extinguisher</t>
  </si>
  <si>
    <t>5134</t>
  </si>
  <si>
    <t>sv305869</t>
  </si>
  <si>
    <t>sv306626</t>
  </si>
  <si>
    <t>sv307281</t>
  </si>
  <si>
    <t>23634</t>
  </si>
  <si>
    <t>sv307705</t>
  </si>
  <si>
    <t>sv308743</t>
  </si>
  <si>
    <t>sv309585</t>
  </si>
  <si>
    <t>23822</t>
  </si>
  <si>
    <t>sv311001</t>
  </si>
  <si>
    <t>23984</t>
  </si>
  <si>
    <t>sv314057</t>
  </si>
  <si>
    <t>sv314729</t>
  </si>
  <si>
    <t>sv314693</t>
  </si>
  <si>
    <t>sv316403</t>
  </si>
  <si>
    <t>sv318865</t>
  </si>
  <si>
    <t>24311</t>
  </si>
  <si>
    <t>sv320564</t>
  </si>
  <si>
    <t>sv323402</t>
  </si>
  <si>
    <t>sv326507</t>
  </si>
  <si>
    <t>sv328725</t>
  </si>
  <si>
    <t>013307086</t>
  </si>
  <si>
    <t>013307089</t>
  </si>
  <si>
    <t>4480</t>
  </si>
  <si>
    <t>4810554</t>
  </si>
  <si>
    <t>4810592</t>
  </si>
  <si>
    <t>71596</t>
  </si>
  <si>
    <t>72588</t>
  </si>
  <si>
    <t>73079</t>
  </si>
  <si>
    <t>2000006</t>
  </si>
  <si>
    <t>2000016</t>
  </si>
  <si>
    <t>2000420</t>
  </si>
  <si>
    <t>2001548</t>
  </si>
  <si>
    <t>1888</t>
  </si>
  <si>
    <t>8615004</t>
  </si>
  <si>
    <t>8615005</t>
  </si>
  <si>
    <t>8615006</t>
  </si>
  <si>
    <t>970-968-2428</t>
  </si>
  <si>
    <t>970968-2428</t>
  </si>
  <si>
    <t>07-32084</t>
  </si>
  <si>
    <t>07-32776</t>
  </si>
  <si>
    <t>07-33231</t>
  </si>
  <si>
    <t>07-33295</t>
  </si>
  <si>
    <t>07-33391</t>
  </si>
  <si>
    <t>0733825</t>
  </si>
  <si>
    <t>07-33843</t>
  </si>
  <si>
    <t>07-34100</t>
  </si>
  <si>
    <t>1260.01</t>
  </si>
  <si>
    <t>Sanders True Value Hardware</t>
  </si>
  <si>
    <t>Neils Lunceford Nursery</t>
  </si>
  <si>
    <t>Jan and Monika Skultety</t>
  </si>
  <si>
    <t>Aspen Reserve Specialties</t>
  </si>
  <si>
    <t>Peregrine Condominium Association</t>
  </si>
  <si>
    <t>Western Paper Distributors</t>
  </si>
  <si>
    <t>Aardvac</t>
  </si>
  <si>
    <t>Sherwin Williams Co.</t>
  </si>
  <si>
    <t>Denny Cheatam</t>
  </si>
  <si>
    <t>Countywide Plumbing &amp; Heating, Inc.</t>
  </si>
  <si>
    <t>Powdr-Copper Mountain LLC</t>
  </si>
  <si>
    <t>Exclusive Cleaning and Restoration, Inc.</t>
  </si>
  <si>
    <t>DRC Enterprises, LLC</t>
  </si>
  <si>
    <t>Tolin Mechanical Systems Company</t>
  </si>
  <si>
    <t>In The Swim</t>
  </si>
  <si>
    <t>Pat's Pool &amp; Spa Repair, LLC</t>
  </si>
  <si>
    <t>Allied Security Group, Inc.</t>
  </si>
  <si>
    <t>South Park Services, Inc.</t>
  </si>
  <si>
    <t>CenturyLink</t>
  </si>
  <si>
    <t>The Village at Copper Association, Inc.</t>
  </si>
  <si>
    <t>Togwotee Townhome Association</t>
  </si>
  <si>
    <t>Copper Mountain Consolidated Metro</t>
  </si>
  <si>
    <t>supplies</t>
  </si>
  <si>
    <t xml:space="preserve"> supplies</t>
  </si>
  <si>
    <t>VOID: flowers-pd to Jan</t>
  </si>
  <si>
    <t>supplies and garden supplies</t>
  </si>
  <si>
    <t>Reverse Mgr Unit</t>
  </si>
  <si>
    <t>bank clearing difference</t>
  </si>
  <si>
    <t>level 2 limited reserve study deposit</t>
  </si>
  <si>
    <t>due to Peregrine</t>
  </si>
  <si>
    <t>level 2 limited reserve study final pymt</t>
  </si>
  <si>
    <t>envelopes, copies, postage</t>
  </si>
  <si>
    <t>vac supplies, trash bags</t>
  </si>
  <si>
    <t>sign</t>
  </si>
  <si>
    <t>vacuum bags</t>
  </si>
  <si>
    <t>parking permits postage</t>
  </si>
  <si>
    <t xml:space="preserve"> CV112 leak repair</t>
  </si>
  <si>
    <t>wter damage patch, texture and paint</t>
  </si>
  <si>
    <t>paint</t>
  </si>
  <si>
    <t>new vacuum and bags</t>
  </si>
  <si>
    <t>replace kitchen faucet, CV 108</t>
  </si>
  <si>
    <t>Install two door closers per fire inspection</t>
  </si>
  <si>
    <t>hallways, stairs</t>
  </si>
  <si>
    <t>fire extinguisher inspection by Tri County</t>
  </si>
  <si>
    <t>repair</t>
  </si>
  <si>
    <t>ceiling tiles</t>
  </si>
  <si>
    <t>Box at pool</t>
  </si>
  <si>
    <t>troubleshoot 56 bldg, 3rd floor, no heat</t>
  </si>
  <si>
    <t>service contract</t>
  </si>
  <si>
    <t>troubleshoot no heat</t>
  </si>
  <si>
    <t>check, no heat</t>
  </si>
  <si>
    <t>troubleshoot boiler pressure</t>
  </si>
  <si>
    <t>contract pymt</t>
  </si>
  <si>
    <t>troubleshoot leak and repair</t>
  </si>
  <si>
    <t>noisy zone valve</t>
  </si>
  <si>
    <t>troubleshoot leak in pipe attached to boiler</t>
  </si>
  <si>
    <t>refill glycol</t>
  </si>
  <si>
    <t>ball valve</t>
  </si>
  <si>
    <t>chemicals</t>
  </si>
  <si>
    <t>service call-replaced bulb in October, fixture rusted, rec'd bill in July</t>
  </si>
  <si>
    <t>Qtrly Monitoring</t>
  </si>
  <si>
    <t>annual fie alarm testing and inspection</t>
  </si>
  <si>
    <t>service call</t>
  </si>
  <si>
    <t>upgraded transmitter and qtly monitoring, permit</t>
  </si>
  <si>
    <t>qtrly monitoring</t>
  </si>
  <si>
    <t>snow machine repair, , icemelt</t>
  </si>
  <si>
    <t>Jan snow contract</t>
  </si>
  <si>
    <t>roof snow and ice removal</t>
  </si>
  <si>
    <t>Feb  snow contract</t>
  </si>
  <si>
    <t>Mar snow contract</t>
  </si>
  <si>
    <t>telephone</t>
  </si>
  <si>
    <t>telephone Jan-April, bills not received</t>
  </si>
  <si>
    <t>telephone May 2018, bills not received</t>
  </si>
  <si>
    <t>Aug and Sept</t>
  </si>
  <si>
    <t>Jan Trash</t>
  </si>
  <si>
    <t>Feb Trash</t>
  </si>
  <si>
    <t>Mar Trash</t>
  </si>
  <si>
    <t>Trash for the quarter</t>
  </si>
  <si>
    <t>Apr Trash</t>
  </si>
  <si>
    <t>May Trash</t>
  </si>
  <si>
    <t>June Trash</t>
  </si>
  <si>
    <t>July Trash</t>
  </si>
  <si>
    <t>Aug Trash</t>
  </si>
  <si>
    <t>Sept Trash</t>
  </si>
  <si>
    <t>Oct Trash</t>
  </si>
  <si>
    <t>Jan-Mar water &amp; sewer</t>
  </si>
  <si>
    <t>Apr-June water &amp; sewer</t>
  </si>
  <si>
    <t>July-Sept water &amp; sewer</t>
  </si>
  <si>
    <t>Jan - Dec 18</t>
  </si>
  <si>
    <t>Budget</t>
  </si>
  <si>
    <t>Boiler</t>
  </si>
  <si>
    <t>Capital Landscaping</t>
  </si>
  <si>
    <t>Carpet</t>
  </si>
  <si>
    <t>Hallway Improvement</t>
  </si>
  <si>
    <t>Manager Unit Remodel</t>
  </si>
  <si>
    <t>Pool</t>
  </si>
  <si>
    <t>Pool Resurfacing</t>
  </si>
  <si>
    <t>Roof</t>
  </si>
  <si>
    <t>Sauna Bath</t>
  </si>
  <si>
    <t>Security Door</t>
  </si>
  <si>
    <t>Trash Shed</t>
  </si>
  <si>
    <t>Professional Fees</t>
  </si>
  <si>
    <t>Taxes - Property Manager Unit</t>
  </si>
  <si>
    <t>OPERATING EXPENSE - Other</t>
  </si>
  <si>
    <t>Capital Reserve Fund Budget with 2018 Budget and Actual</t>
  </si>
  <si>
    <t xml:space="preserve"> </t>
  </si>
  <si>
    <t>Estimated</t>
  </si>
  <si>
    <t>2018</t>
  </si>
  <si>
    <t>2019</t>
  </si>
  <si>
    <t>Comments</t>
  </si>
  <si>
    <t>Fund Surplus or -Deficit</t>
  </si>
  <si>
    <t>Beginning Fund Balance 12/31/17</t>
  </si>
  <si>
    <t>Transfer from Operating Fund</t>
  </si>
  <si>
    <t>Estimated Ending Fund Balance at 12/31/18</t>
  </si>
  <si>
    <t>Oct-Dec</t>
  </si>
  <si>
    <t>Operating Fund Budget with 2018 Budget and Actual</t>
  </si>
  <si>
    <t>Nov-Dec</t>
  </si>
  <si>
    <t>Chilsen-s/b Peregrine</t>
  </si>
  <si>
    <t>Transfer to Capital Reserve Fund</t>
  </si>
  <si>
    <t>no increase</t>
  </si>
  <si>
    <t>dues</t>
  </si>
  <si>
    <t>Copper Valey Condominium Association, Inc.</t>
  </si>
  <si>
    <t>Unit #</t>
  </si>
  <si>
    <t>% Alloc per Decs</t>
  </si>
  <si>
    <t>2018 CMRA Dues</t>
  </si>
  <si>
    <t>B-1</t>
  </si>
  <si>
    <t>B-2</t>
  </si>
  <si>
    <t>B-3</t>
  </si>
  <si>
    <t>B-4</t>
  </si>
  <si>
    <t>15% of exp</t>
  </si>
  <si>
    <t>Non-Employee Unit Expense:</t>
  </si>
  <si>
    <t>Management Fee</t>
  </si>
  <si>
    <t>Allocation of Dues for 2019</t>
  </si>
  <si>
    <t>2019 Operating Dues</t>
  </si>
  <si>
    <t>2019 Employee Housing Adjustment</t>
  </si>
  <si>
    <t>2019 Adjusted Annual Operating Dues</t>
  </si>
  <si>
    <t>2019 Qtrly Operating Dues</t>
  </si>
  <si>
    <t>2019 Qtrly CMRA Dues</t>
  </si>
  <si>
    <t>add $10k/qtr starting Q2</t>
  </si>
  <si>
    <t>Q1 2019 Qtrly Cap Dues</t>
  </si>
  <si>
    <t>Q2-4 2019 Qtrly Cap Dues</t>
  </si>
  <si>
    <t>2019 Capital Reserve Dues</t>
  </si>
  <si>
    <t>2019 Total Qtrly Dues Q1</t>
  </si>
  <si>
    <t>2019 Total Qtrly Dues Q2-4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</si>
</sst>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mm/dd/yyyy"/>
    <numFmt numFmtId="165" formatCode="#,##0.00;\-#,##0.00"/>
    <numFmt numFmtId="166" formatCode="0.0%"/>
  </numFmts>
  <fonts count="22" x14ac:knownFonts="1">
    <font>
      <sz val="11"/>
      <color theme="1"/>
      <name val="Calibri"/>
      <family val="2"/>
      <scheme val="minor"/>
    </font>
    <font>
      <b/>
      <sz val="8"/>
      <color rgb="FF000080"/>
      <name val="Arial"/>
      <family val="2"/>
    </font>
    <font>
      <b/>
      <sz val="12"/>
      <color rgb="FF000080"/>
      <name val="Arial"/>
      <family val="2"/>
    </font>
    <font>
      <b/>
      <sz val="14"/>
      <color rgb="FF000080"/>
      <name val="Arial"/>
      <family val="2"/>
    </font>
    <font>
      <b/>
      <sz val="10"/>
      <color rgb="FF00008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8"/>
      <color rgb="FF000000"/>
      <name val="Symbol"/>
      <family val="1"/>
      <charset val="2"/>
    </font>
    <font>
      <sz val="8"/>
      <color rgb="FF000000"/>
      <name val="Symbol"/>
      <family val="1"/>
      <charset val="2"/>
    </font>
    <font>
      <sz val="10"/>
      <color theme="1"/>
      <name val="Calibri"/>
      <family val="2"/>
      <scheme val="minor"/>
    </font>
    <font>
      <sz val="8"/>
      <color rgb="FFFF0000"/>
      <name val="Arial"/>
      <family val="2"/>
    </font>
    <font>
      <sz val="8"/>
      <color rgb="FFFF0000"/>
      <name val="Symbol"/>
      <family val="1"/>
      <charset val="2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2" fillId="0" borderId="0" applyFont="0" applyFill="0" applyBorder="0" applyAlignment="0" applyProtection="0"/>
    <xf numFmtId="9" fontId="12" fillId="0" borderId="0" applyFont="0" applyFill="0" applyBorder="0" applyAlignment="0" applyProtection="0"/>
  </cellStyleXfs>
  <cellXfs count="72">
    <xf numFmtId="0" fontId="0" fillId="0" borderId="0" xfId="0"/>
    <xf numFmtId="49" fontId="0" fillId="0" borderId="0" xfId="0" applyNumberFormat="1"/>
    <xf numFmtId="49" fontId="2" fillId="0" borderId="0" xfId="0" applyNumberFormat="1" applyFont="1"/>
    <xf numFmtId="49" fontId="3" fillId="0" borderId="0" xfId="0" applyNumberFormat="1" applyFont="1"/>
    <xf numFmtId="49" fontId="4" fillId="0" borderId="0" xfId="0" applyNumberFormat="1" applyFont="1"/>
    <xf numFmtId="49" fontId="5" fillId="0" borderId="0" xfId="0" applyNumberFormat="1" applyFont="1"/>
    <xf numFmtId="164" fontId="5" fillId="0" borderId="0" xfId="0" applyNumberFormat="1" applyFont="1"/>
    <xf numFmtId="165" fontId="5" fillId="0" borderId="0" xfId="0" applyNumberFormat="1" applyFont="1"/>
    <xf numFmtId="49" fontId="6" fillId="0" borderId="0" xfId="0" applyNumberFormat="1" applyFont="1"/>
    <xf numFmtId="164" fontId="6" fillId="0" borderId="0" xfId="0" applyNumberFormat="1" applyFont="1"/>
    <xf numFmtId="165" fontId="6" fillId="0" borderId="0" xfId="0" applyNumberFormat="1" applyFont="1"/>
    <xf numFmtId="165" fontId="6" fillId="0" borderId="2" xfId="0" applyNumberFormat="1" applyFont="1" applyBorder="1"/>
    <xf numFmtId="165" fontId="6" fillId="0" borderId="0" xfId="0" applyNumberFormat="1" applyFont="1" applyBorder="1"/>
    <xf numFmtId="165" fontId="6" fillId="0" borderId="3" xfId="0" applyNumberFormat="1" applyFont="1" applyBorder="1"/>
    <xf numFmtId="165" fontId="6" fillId="0" borderId="4" xfId="0" applyNumberFormat="1" applyFont="1" applyBorder="1"/>
    <xf numFmtId="165" fontId="5" fillId="0" borderId="5" xfId="0" applyNumberFormat="1" applyFont="1" applyBorder="1"/>
    <xf numFmtId="0" fontId="5" fillId="0" borderId="0" xfId="0" applyFont="1"/>
    <xf numFmtId="49" fontId="1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right"/>
    </xf>
    <xf numFmtId="49" fontId="7" fillId="0" borderId="0" xfId="0" applyNumberFormat="1" applyFont="1"/>
    <xf numFmtId="49" fontId="8" fillId="0" borderId="0" xfId="0" applyNumberFormat="1" applyFont="1" applyAlignment="1">
      <alignment horizontal="centerContinuous"/>
    </xf>
    <xf numFmtId="49" fontId="8" fillId="0" borderId="0" xfId="0" applyNumberFormat="1" applyFont="1"/>
    <xf numFmtId="49" fontId="0" fillId="0" borderId="0" xfId="0" applyNumberFormat="1" applyAlignment="1">
      <alignment horizontal="center"/>
    </xf>
    <xf numFmtId="49" fontId="5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NumberFormat="1"/>
    <xf numFmtId="49" fontId="5" fillId="0" borderId="0" xfId="0" applyNumberFormat="1" applyFont="1" applyAlignment="1">
      <alignment horizontal="center"/>
    </xf>
    <xf numFmtId="49" fontId="5" fillId="0" borderId="6" xfId="0" applyNumberFormat="1" applyFont="1" applyBorder="1" applyAlignment="1">
      <alignment horizontal="center"/>
    </xf>
    <xf numFmtId="0" fontId="5" fillId="0" borderId="0" xfId="0" applyNumberFormat="1" applyFont="1"/>
    <xf numFmtId="49" fontId="0" fillId="0" borderId="0" xfId="0" applyNumberFormat="1" applyBorder="1" applyAlignment="1"/>
    <xf numFmtId="49" fontId="9" fillId="0" borderId="0" xfId="0" applyNumberFormat="1" applyFont="1" applyBorder="1" applyAlignment="1">
      <alignment horizontal="center"/>
    </xf>
    <xf numFmtId="49" fontId="10" fillId="0" borderId="0" xfId="0" applyNumberFormat="1" applyFont="1"/>
    <xf numFmtId="49" fontId="11" fillId="0" borderId="0" xfId="0" applyNumberFormat="1" applyFont="1"/>
    <xf numFmtId="165" fontId="10" fillId="0" borderId="0" xfId="0" applyNumberFormat="1" applyFont="1"/>
    <xf numFmtId="165" fontId="10" fillId="0" borderId="7" xfId="0" applyNumberFormat="1" applyFont="1" applyBorder="1"/>
    <xf numFmtId="165" fontId="6" fillId="0" borderId="8" xfId="0" applyNumberFormat="1" applyFont="1" applyBorder="1"/>
    <xf numFmtId="0" fontId="13" fillId="0" borderId="9" xfId="0" applyFont="1" applyBorder="1"/>
    <xf numFmtId="0" fontId="14" fillId="0" borderId="9" xfId="0" applyFont="1" applyBorder="1"/>
    <xf numFmtId="0" fontId="14" fillId="0" borderId="9" xfId="0" applyFont="1" applyFill="1" applyBorder="1"/>
    <xf numFmtId="0" fontId="14" fillId="0" borderId="0" xfId="0" applyFont="1"/>
    <xf numFmtId="0" fontId="15" fillId="0" borderId="9" xfId="0" applyFont="1" applyBorder="1"/>
    <xf numFmtId="0" fontId="16" fillId="0" borderId="9" xfId="0" applyFont="1" applyBorder="1"/>
    <xf numFmtId="0" fontId="16" fillId="0" borderId="9" xfId="0" applyFont="1" applyFill="1" applyBorder="1"/>
    <xf numFmtId="0" fontId="16" fillId="0" borderId="0" xfId="0" applyFont="1"/>
    <xf numFmtId="0" fontId="13" fillId="0" borderId="9" xfId="0" applyFont="1" applyBorder="1" applyAlignment="1">
      <alignment horizontal="center" wrapText="1"/>
    </xf>
    <xf numFmtId="0" fontId="17" fillId="0" borderId="9" xfId="0" applyFont="1" applyBorder="1" applyAlignment="1">
      <alignment horizontal="center" wrapText="1"/>
    </xf>
    <xf numFmtId="0" fontId="17" fillId="2" borderId="9" xfId="0" applyFont="1" applyFill="1" applyBorder="1" applyAlignment="1">
      <alignment horizontal="center" wrapText="1"/>
    </xf>
    <xf numFmtId="0" fontId="17" fillId="0" borderId="9" xfId="0" applyFont="1" applyFill="1" applyBorder="1" applyAlignment="1">
      <alignment horizontal="center" wrapText="1"/>
    </xf>
    <xf numFmtId="0" fontId="17" fillId="0" borderId="0" xfId="0" applyFont="1" applyAlignment="1">
      <alignment horizontal="center" wrapText="1"/>
    </xf>
    <xf numFmtId="0" fontId="0" fillId="0" borderId="0" xfId="0" applyFont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9" xfId="0" applyFont="1" applyBorder="1"/>
    <xf numFmtId="0" fontId="0" fillId="0" borderId="9" xfId="0" applyBorder="1"/>
    <xf numFmtId="43" fontId="18" fillId="2" borderId="9" xfId="1" applyFont="1" applyFill="1" applyBorder="1"/>
    <xf numFmtId="166" fontId="18" fillId="0" borderId="9" xfId="2" applyNumberFormat="1" applyFont="1" applyFill="1" applyBorder="1"/>
    <xf numFmtId="43" fontId="18" fillId="2" borderId="10" xfId="1" applyFont="1" applyFill="1" applyBorder="1"/>
    <xf numFmtId="2" fontId="9" fillId="0" borderId="9" xfId="0" applyNumberFormat="1" applyFont="1" applyBorder="1"/>
    <xf numFmtId="43" fontId="18" fillId="2" borderId="11" xfId="1" applyFont="1" applyFill="1" applyBorder="1"/>
    <xf numFmtId="9" fontId="15" fillId="2" borderId="9" xfId="2" applyFont="1" applyFill="1" applyBorder="1"/>
    <xf numFmtId="9" fontId="15" fillId="0" borderId="9" xfId="2" applyFont="1" applyFill="1" applyBorder="1"/>
    <xf numFmtId="0" fontId="9" fillId="3" borderId="9" xfId="0" applyFont="1" applyFill="1" applyBorder="1" applyAlignment="1">
      <alignment horizontal="center"/>
    </xf>
    <xf numFmtId="0" fontId="0" fillId="0" borderId="9" xfId="0" applyFill="1" applyBorder="1"/>
    <xf numFmtId="43" fontId="19" fillId="0" borderId="9" xfId="1" applyFont="1" applyFill="1" applyBorder="1"/>
    <xf numFmtId="43" fontId="20" fillId="3" borderId="9" xfId="1" applyFont="1" applyFill="1" applyBorder="1"/>
    <xf numFmtId="43" fontId="20" fillId="3" borderId="10" xfId="1" applyFont="1" applyFill="1" applyBorder="1"/>
    <xf numFmtId="43" fontId="20" fillId="3" borderId="11" xfId="1" applyFont="1" applyFill="1" applyBorder="1"/>
    <xf numFmtId="0" fontId="9" fillId="0" borderId="0" xfId="0" applyFont="1"/>
    <xf numFmtId="0" fontId="0" fillId="0" borderId="0" xfId="0" applyFill="1"/>
    <xf numFmtId="43" fontId="0" fillId="0" borderId="9" xfId="0" applyNumberFormat="1" applyFill="1" applyBorder="1"/>
    <xf numFmtId="0" fontId="0" fillId="0" borderId="0" xfId="0" applyNumberFormat="1" applyBorder="1"/>
    <xf numFmtId="0" fontId="20" fillId="0" borderId="0" xfId="0" applyFont="1"/>
    <xf numFmtId="49" fontId="20" fillId="0" borderId="0" xfId="0" applyNumberFormat="1" applyFont="1" applyBorder="1" applyAlignment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4.emf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6.emf"/><Relationship Id="rId1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676275</xdr:colOff>
          <xdr:row>1</xdr:row>
          <xdr:rowOff>28575</xdr:rowOff>
        </xdr:to>
        <xdr:sp macro="" textlink="">
          <xdr:nvSpPr>
            <xdr:cNvPr id="4097" name="FILTER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0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676275</xdr:colOff>
          <xdr:row>1</xdr:row>
          <xdr:rowOff>28575</xdr:rowOff>
        </xdr:to>
        <xdr:sp macro="" textlink="">
          <xdr:nvSpPr>
            <xdr:cNvPr id="4098" name="HEADER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0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28575</xdr:rowOff>
        </xdr:to>
        <xdr:sp macro="" textlink="">
          <xdr:nvSpPr>
            <xdr:cNvPr id="2049" name="FILTER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28575</xdr:rowOff>
        </xdr:to>
        <xdr:sp macro="" textlink="">
          <xdr:nvSpPr>
            <xdr:cNvPr id="2050" name="HEADER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6</xdr:col>
          <xdr:colOff>371475</xdr:colOff>
          <xdr:row>1</xdr:row>
          <xdr:rowOff>28575</xdr:rowOff>
        </xdr:to>
        <xdr:sp macro="" textlink="">
          <xdr:nvSpPr>
            <xdr:cNvPr id="1025" name="FILTER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2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6</xdr:col>
          <xdr:colOff>371475</xdr:colOff>
          <xdr:row>1</xdr:row>
          <xdr:rowOff>28575</xdr:rowOff>
        </xdr:to>
        <xdr:sp macro="" textlink="">
          <xdr:nvSpPr>
            <xdr:cNvPr id="1026" name="HEADER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2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4.xml"/><Relationship Id="rId5" Type="http://schemas.openxmlformats.org/officeDocument/2006/relationships/image" Target="../media/image3.emf"/><Relationship Id="rId4" Type="http://schemas.openxmlformats.org/officeDocument/2006/relationships/control" Target="../activeX/activeX3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image" Target="../media/image6.emf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control" Target="../activeX/activeX6.xml"/><Relationship Id="rId5" Type="http://schemas.openxmlformats.org/officeDocument/2006/relationships/image" Target="../media/image5.emf"/><Relationship Id="rId4" Type="http://schemas.openxmlformats.org/officeDocument/2006/relationships/control" Target="../activeX/activeX5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D16BE-30A4-4406-B5B5-3393F8DDE5B7}">
  <sheetPr codeName="Sheet3"/>
  <dimension ref="A1:K45"/>
  <sheetViews>
    <sheetView workbookViewId="0">
      <pane xSplit="4" ySplit="5" topLeftCell="E15" activePane="bottomRight" state="frozenSplit"/>
      <selection pane="topRight" activeCell="E1" sqref="E1"/>
      <selection pane="bottomLeft" activeCell="A6" sqref="A6"/>
      <selection pane="bottomRight" activeCell="E45" sqref="E45"/>
    </sheetView>
  </sheetViews>
  <sheetFormatPr defaultRowHeight="15" x14ac:dyDescent="0.25"/>
  <cols>
    <col min="1" max="1" width="1.28515625" style="28" customWidth="1"/>
    <col min="2" max="2" width="1" style="28" customWidth="1"/>
    <col min="3" max="3" width="1.28515625" style="28" customWidth="1"/>
    <col min="4" max="4" width="30.28515625" style="28" customWidth="1"/>
    <col min="5" max="5" width="10.140625" style="25" bestFit="1" customWidth="1"/>
    <col min="6" max="6" width="2.28515625" style="25" customWidth="1"/>
    <col min="7" max="7" width="8.7109375" style="25" bestFit="1" customWidth="1"/>
    <col min="8" max="8" width="2.28515625" style="25" customWidth="1"/>
    <col min="9" max="9" width="12" style="25" bestFit="1" customWidth="1"/>
    <col min="10" max="10" width="2.42578125" customWidth="1"/>
    <col min="11" max="11" width="25.42578125" customWidth="1"/>
  </cols>
  <sheetData>
    <row r="1" spans="1:11" ht="15.75" x14ac:dyDescent="0.25">
      <c r="A1" s="2" t="s">
        <v>1</v>
      </c>
      <c r="B1" s="5"/>
      <c r="C1" s="5"/>
      <c r="D1" s="5"/>
      <c r="E1" s="1"/>
      <c r="F1" s="1"/>
      <c r="G1" s="1"/>
      <c r="H1" s="1"/>
      <c r="I1" s="1"/>
    </row>
    <row r="2" spans="1:11" ht="18" x14ac:dyDescent="0.25">
      <c r="A2" s="3" t="s">
        <v>380</v>
      </c>
      <c r="B2" s="5"/>
      <c r="C2" s="5"/>
      <c r="D2" s="5"/>
      <c r="E2" s="1"/>
      <c r="F2" s="1"/>
      <c r="G2" s="1"/>
      <c r="H2" s="1"/>
      <c r="I2" s="1"/>
    </row>
    <row r="3" spans="1:11" x14ac:dyDescent="0.25">
      <c r="A3" s="4" t="s">
        <v>370</v>
      </c>
      <c r="B3" s="5"/>
      <c r="C3" s="5"/>
      <c r="D3" s="5"/>
      <c r="E3" s="1"/>
      <c r="F3" s="1"/>
      <c r="G3" s="1"/>
      <c r="H3" s="1"/>
      <c r="I3" s="1"/>
    </row>
    <row r="4" spans="1:11" ht="15.75" thickBot="1" x14ac:dyDescent="0.3">
      <c r="A4" s="5"/>
      <c r="B4" s="5"/>
      <c r="C4" s="5"/>
      <c r="D4" s="5"/>
      <c r="E4" s="30" t="s">
        <v>371</v>
      </c>
      <c r="F4" s="30"/>
      <c r="G4" s="30" t="s">
        <v>372</v>
      </c>
      <c r="H4" s="30"/>
      <c r="I4" s="30" t="s">
        <v>373</v>
      </c>
      <c r="J4" s="29"/>
      <c r="K4" s="29"/>
    </row>
    <row r="5" spans="1:11" s="24" customFormat="1" ht="16.5" thickTop="1" thickBot="1" x14ac:dyDescent="0.3">
      <c r="A5" s="26"/>
      <c r="B5" s="26"/>
      <c r="C5" s="26"/>
      <c r="D5" s="26"/>
      <c r="E5" s="27" t="s">
        <v>353</v>
      </c>
      <c r="F5" s="22"/>
      <c r="G5" s="27" t="s">
        <v>354</v>
      </c>
      <c r="H5" s="22"/>
      <c r="I5" s="27" t="s">
        <v>354</v>
      </c>
      <c r="K5" s="27" t="s">
        <v>374</v>
      </c>
    </row>
    <row r="6" spans="1:11" ht="15.75" hidden="1" thickTop="1" x14ac:dyDescent="0.25">
      <c r="A6" s="5"/>
      <c r="B6" s="5" t="s">
        <v>14</v>
      </c>
      <c r="C6" s="5"/>
      <c r="D6" s="5"/>
      <c r="E6" s="10"/>
      <c r="F6" s="8"/>
      <c r="G6" s="10"/>
      <c r="H6" s="8"/>
      <c r="I6" s="10"/>
    </row>
    <row r="7" spans="1:11" ht="15.75" thickTop="1" x14ac:dyDescent="0.25">
      <c r="A7" s="5"/>
      <c r="B7" s="5"/>
      <c r="C7" s="5" t="s">
        <v>21</v>
      </c>
      <c r="D7" s="5"/>
      <c r="E7" s="10"/>
      <c r="F7" s="8"/>
      <c r="G7" s="10"/>
      <c r="H7" s="8"/>
      <c r="I7" s="10"/>
    </row>
    <row r="8" spans="1:11" x14ac:dyDescent="0.25">
      <c r="A8" s="5"/>
      <c r="B8" s="5"/>
      <c r="C8" s="5"/>
      <c r="D8" s="5" t="s">
        <v>22</v>
      </c>
      <c r="E8" s="10">
        <v>204999.88</v>
      </c>
      <c r="F8" s="8"/>
      <c r="G8" s="10">
        <v>205000</v>
      </c>
      <c r="H8" s="8"/>
      <c r="I8" s="10">
        <v>205000</v>
      </c>
    </row>
    <row r="9" spans="1:11" x14ac:dyDescent="0.25">
      <c r="A9" s="5"/>
      <c r="B9" s="5"/>
      <c r="C9" s="5"/>
      <c r="D9" s="5" t="s">
        <v>24</v>
      </c>
      <c r="E9" s="10">
        <v>4801</v>
      </c>
      <c r="F9" s="8"/>
      <c r="G9" s="10">
        <v>4801</v>
      </c>
      <c r="H9" s="8"/>
      <c r="I9" s="10">
        <v>4801</v>
      </c>
    </row>
    <row r="10" spans="1:11" x14ac:dyDescent="0.25">
      <c r="A10" s="5"/>
      <c r="B10" s="5"/>
      <c r="C10" s="5"/>
      <c r="D10" s="5" t="s">
        <v>26</v>
      </c>
      <c r="E10" s="10">
        <v>189.23</v>
      </c>
      <c r="F10" s="8"/>
      <c r="G10" s="10">
        <v>0</v>
      </c>
      <c r="H10" s="8"/>
      <c r="I10" s="10">
        <v>0</v>
      </c>
    </row>
    <row r="11" spans="1:11" ht="15.75" thickBot="1" x14ac:dyDescent="0.3">
      <c r="A11" s="5"/>
      <c r="B11" s="5"/>
      <c r="C11" s="5"/>
      <c r="D11" s="5" t="s">
        <v>28</v>
      </c>
      <c r="E11" s="12">
        <v>900.81</v>
      </c>
      <c r="F11" s="8"/>
      <c r="G11" s="12">
        <v>1200</v>
      </c>
      <c r="H11" s="8"/>
      <c r="I11" s="12">
        <v>1200</v>
      </c>
    </row>
    <row r="12" spans="1:11" ht="15.75" thickBot="1" x14ac:dyDescent="0.3">
      <c r="A12" s="5"/>
      <c r="B12" s="5"/>
      <c r="C12" s="5" t="s">
        <v>30</v>
      </c>
      <c r="D12" s="5"/>
      <c r="E12" s="13">
        <f>ROUND(SUM(E7:E11),5)</f>
        <v>210890.92</v>
      </c>
      <c r="F12" s="8"/>
      <c r="G12" s="13">
        <f>ROUND(SUM(G7:G11),5)</f>
        <v>211001</v>
      </c>
      <c r="H12" s="8"/>
      <c r="I12" s="13">
        <f>ROUND(SUM(I7:I11),5)</f>
        <v>211001</v>
      </c>
    </row>
    <row r="13" spans="1:11" hidden="1" x14ac:dyDescent="0.25">
      <c r="A13" s="5"/>
      <c r="B13" s="5" t="s">
        <v>31</v>
      </c>
      <c r="C13" s="5"/>
      <c r="D13" s="5"/>
      <c r="E13" s="10">
        <f>ROUND(E6+E12,5)</f>
        <v>210890.92</v>
      </c>
      <c r="F13" s="8"/>
      <c r="G13" s="10">
        <f>ROUND(G6+G12,5)</f>
        <v>211001</v>
      </c>
      <c r="H13" s="8"/>
      <c r="I13" s="10">
        <f>ROUND(I6+I12,5)</f>
        <v>211001</v>
      </c>
    </row>
    <row r="14" spans="1:11" hidden="1" x14ac:dyDescent="0.25">
      <c r="A14" s="5"/>
      <c r="B14" s="5" t="s">
        <v>32</v>
      </c>
      <c r="C14" s="5"/>
      <c r="D14" s="5"/>
      <c r="E14" s="10"/>
      <c r="F14" s="8"/>
      <c r="G14" s="10"/>
      <c r="H14" s="8"/>
      <c r="I14" s="10"/>
    </row>
    <row r="15" spans="1:11" ht="23.25" customHeight="1" x14ac:dyDescent="0.25">
      <c r="A15" s="5"/>
      <c r="B15" s="5"/>
      <c r="C15" s="5" t="s">
        <v>37</v>
      </c>
      <c r="D15" s="5"/>
      <c r="E15" s="10"/>
      <c r="F15" s="8"/>
      <c r="G15" s="10"/>
      <c r="H15" s="8"/>
      <c r="I15" s="10"/>
    </row>
    <row r="16" spans="1:11" x14ac:dyDescent="0.25">
      <c r="A16" s="5"/>
      <c r="B16" s="5"/>
      <c r="C16" s="5"/>
      <c r="D16" s="5" t="s">
        <v>38</v>
      </c>
      <c r="E16" s="10">
        <v>24473.56</v>
      </c>
      <c r="F16" s="8"/>
      <c r="G16" s="10">
        <v>24566.31</v>
      </c>
      <c r="H16" s="8"/>
      <c r="I16" s="10">
        <f>E16*1.025</f>
        <v>25085.398999999998</v>
      </c>
      <c r="K16" t="s">
        <v>370</v>
      </c>
    </row>
    <row r="17" spans="1:11" x14ac:dyDescent="0.25">
      <c r="A17" s="5"/>
      <c r="B17" s="5"/>
      <c r="C17" s="5"/>
      <c r="D17" s="5" t="s">
        <v>40</v>
      </c>
      <c r="E17" s="10">
        <v>4801</v>
      </c>
      <c r="F17" s="8"/>
      <c r="G17" s="10">
        <v>4801</v>
      </c>
      <c r="H17" s="8"/>
      <c r="I17" s="10">
        <v>4801</v>
      </c>
    </row>
    <row r="18" spans="1:11" x14ac:dyDescent="0.25">
      <c r="A18" s="5"/>
      <c r="B18" s="5"/>
      <c r="C18" s="5"/>
      <c r="D18" s="5" t="s">
        <v>42</v>
      </c>
      <c r="E18" s="10">
        <v>28</v>
      </c>
      <c r="F18" s="8"/>
      <c r="G18" s="10">
        <v>400</v>
      </c>
      <c r="H18" s="8"/>
      <c r="I18" s="10">
        <v>100</v>
      </c>
    </row>
    <row r="19" spans="1:11" x14ac:dyDescent="0.25">
      <c r="A19" s="5"/>
      <c r="B19" s="5"/>
      <c r="C19" s="5"/>
      <c r="D19" s="5" t="s">
        <v>44</v>
      </c>
      <c r="E19" s="10">
        <f>Detail!W497</f>
        <v>38280.020000000004</v>
      </c>
      <c r="F19" s="8"/>
      <c r="G19" s="10">
        <v>41000</v>
      </c>
      <c r="H19" s="8"/>
      <c r="I19" s="10">
        <v>40000</v>
      </c>
    </row>
    <row r="20" spans="1:11" x14ac:dyDescent="0.25">
      <c r="A20" s="5"/>
      <c r="B20" s="5"/>
      <c r="C20" s="5"/>
      <c r="D20" s="5" t="s">
        <v>46</v>
      </c>
      <c r="E20" s="10">
        <f>Detail!W510</f>
        <v>537.47</v>
      </c>
      <c r="F20" s="8"/>
      <c r="G20" s="10">
        <v>850</v>
      </c>
      <c r="H20" s="8"/>
      <c r="I20" s="10">
        <v>850</v>
      </c>
    </row>
    <row r="21" spans="1:11" x14ac:dyDescent="0.25">
      <c r="A21" s="5"/>
      <c r="B21" s="5"/>
      <c r="C21" s="5"/>
      <c r="D21" s="5" t="s">
        <v>48</v>
      </c>
      <c r="E21" s="10">
        <v>20759</v>
      </c>
      <c r="F21" s="8"/>
      <c r="G21" s="10">
        <v>23000</v>
      </c>
      <c r="H21" s="8"/>
      <c r="I21" s="10">
        <v>22000</v>
      </c>
    </row>
    <row r="22" spans="1:11" x14ac:dyDescent="0.25">
      <c r="A22" s="5"/>
      <c r="B22" s="5"/>
      <c r="C22" s="5"/>
      <c r="D22" s="5" t="s">
        <v>152</v>
      </c>
      <c r="E22" s="10">
        <v>1098.81</v>
      </c>
      <c r="F22" s="8"/>
      <c r="G22" s="10">
        <v>1000</v>
      </c>
      <c r="H22" s="8"/>
      <c r="I22" s="10">
        <v>1000</v>
      </c>
    </row>
    <row r="23" spans="1:11" x14ac:dyDescent="0.25">
      <c r="A23" s="5"/>
      <c r="B23" s="5"/>
      <c r="C23" s="5"/>
      <c r="D23" s="5" t="s">
        <v>155</v>
      </c>
      <c r="E23" s="10">
        <f>Detail!W540</f>
        <v>38175.24</v>
      </c>
      <c r="F23" s="8"/>
      <c r="G23" s="10">
        <v>38175.26</v>
      </c>
      <c r="H23" s="8"/>
      <c r="I23" s="10">
        <v>38175.24</v>
      </c>
      <c r="K23" t="s">
        <v>384</v>
      </c>
    </row>
    <row r="24" spans="1:11" x14ac:dyDescent="0.25">
      <c r="A24" s="5"/>
      <c r="B24" s="5"/>
      <c r="C24" s="5"/>
      <c r="D24" s="5" t="s">
        <v>157</v>
      </c>
      <c r="E24" s="10">
        <v>6675.68</v>
      </c>
      <c r="F24" s="8"/>
      <c r="G24" s="10">
        <v>7800</v>
      </c>
      <c r="H24" s="8"/>
      <c r="I24" s="10">
        <v>6676</v>
      </c>
      <c r="K24" t="s">
        <v>385</v>
      </c>
    </row>
    <row r="25" spans="1:11" x14ac:dyDescent="0.25">
      <c r="A25" s="5"/>
      <c r="B25" s="5"/>
      <c r="C25" s="5"/>
      <c r="D25" s="5" t="s">
        <v>159</v>
      </c>
      <c r="E25" s="10">
        <v>6675.68</v>
      </c>
      <c r="F25" s="8"/>
      <c r="G25" s="10">
        <v>1000</v>
      </c>
      <c r="H25" s="8"/>
      <c r="I25" s="10">
        <v>1000</v>
      </c>
    </row>
    <row r="26" spans="1:11" x14ac:dyDescent="0.25">
      <c r="A26" s="5"/>
      <c r="B26" s="5"/>
      <c r="C26" s="5"/>
      <c r="D26" s="5" t="s">
        <v>161</v>
      </c>
      <c r="E26" s="10">
        <v>79.150000000000006</v>
      </c>
      <c r="F26" s="8"/>
      <c r="G26" s="10">
        <v>200</v>
      </c>
      <c r="H26" s="8"/>
      <c r="I26" s="10">
        <v>200</v>
      </c>
    </row>
    <row r="27" spans="1:11" x14ac:dyDescent="0.25">
      <c r="A27" s="5"/>
      <c r="B27" s="5"/>
      <c r="C27" s="5"/>
      <c r="D27" s="5" t="s">
        <v>163</v>
      </c>
      <c r="E27" s="10">
        <v>4100</v>
      </c>
      <c r="F27" s="8"/>
      <c r="G27" s="10">
        <v>2000</v>
      </c>
      <c r="H27" s="8"/>
      <c r="I27" s="10">
        <v>2000</v>
      </c>
    </row>
    <row r="28" spans="1:11" x14ac:dyDescent="0.25">
      <c r="A28" s="5"/>
      <c r="B28" s="5"/>
      <c r="C28" s="5"/>
      <c r="D28" s="5" t="s">
        <v>165</v>
      </c>
      <c r="E28" s="10">
        <v>88.33</v>
      </c>
      <c r="F28" s="8"/>
      <c r="G28" s="10">
        <v>150</v>
      </c>
      <c r="H28" s="8"/>
      <c r="I28" s="10">
        <v>150</v>
      </c>
    </row>
    <row r="29" spans="1:11" x14ac:dyDescent="0.25">
      <c r="A29" s="5"/>
      <c r="B29" s="5"/>
      <c r="C29" s="5"/>
      <c r="D29" s="5" t="s">
        <v>366</v>
      </c>
      <c r="E29" s="10">
        <v>1200</v>
      </c>
      <c r="F29" s="8"/>
      <c r="G29" s="10">
        <v>1175</v>
      </c>
      <c r="H29" s="8"/>
      <c r="I29" s="10">
        <v>1200</v>
      </c>
    </row>
    <row r="30" spans="1:11" x14ac:dyDescent="0.25">
      <c r="A30" s="5"/>
      <c r="B30" s="5"/>
      <c r="C30" s="5"/>
      <c r="D30" s="5" t="s">
        <v>167</v>
      </c>
      <c r="E30" s="10">
        <v>11239.31</v>
      </c>
      <c r="F30" s="8"/>
      <c r="G30" s="10">
        <v>12500</v>
      </c>
      <c r="H30" s="8"/>
      <c r="I30" s="10">
        <v>12500</v>
      </c>
    </row>
    <row r="31" spans="1:11" x14ac:dyDescent="0.25">
      <c r="A31" s="5"/>
      <c r="B31" s="5"/>
      <c r="C31" s="5"/>
      <c r="D31" s="5" t="s">
        <v>169</v>
      </c>
      <c r="E31" s="10">
        <v>14401.09</v>
      </c>
      <c r="F31" s="8"/>
      <c r="G31" s="10">
        <v>8000</v>
      </c>
      <c r="H31" s="8"/>
      <c r="I31" s="10">
        <v>8000</v>
      </c>
    </row>
    <row r="32" spans="1:11" x14ac:dyDescent="0.25">
      <c r="A32" s="5"/>
      <c r="B32" s="5"/>
      <c r="C32" s="5"/>
      <c r="D32" s="5" t="s">
        <v>171</v>
      </c>
      <c r="E32" s="10">
        <v>3122.38</v>
      </c>
      <c r="F32" s="8"/>
      <c r="G32" s="10">
        <v>3000</v>
      </c>
      <c r="H32" s="8"/>
      <c r="I32" s="10">
        <v>3000</v>
      </c>
    </row>
    <row r="33" spans="1:11" x14ac:dyDescent="0.25">
      <c r="A33" s="5"/>
      <c r="B33" s="5"/>
      <c r="C33" s="5"/>
      <c r="D33" s="5" t="s">
        <v>173</v>
      </c>
      <c r="E33" s="10">
        <v>1191.28</v>
      </c>
      <c r="F33" s="8"/>
      <c r="G33" s="10">
        <v>1500</v>
      </c>
      <c r="H33" s="8"/>
      <c r="I33" s="10">
        <v>1500</v>
      </c>
    </row>
    <row r="34" spans="1:11" x14ac:dyDescent="0.25">
      <c r="A34" s="5"/>
      <c r="B34" s="5"/>
      <c r="C34" s="5"/>
      <c r="D34" s="5" t="s">
        <v>175</v>
      </c>
      <c r="E34" s="10">
        <v>4944.8999999999996</v>
      </c>
      <c r="F34" s="8"/>
      <c r="G34" s="10">
        <v>7400</v>
      </c>
      <c r="H34" s="8"/>
      <c r="I34" s="10">
        <v>7400</v>
      </c>
    </row>
    <row r="35" spans="1:11" x14ac:dyDescent="0.25">
      <c r="A35" s="5"/>
      <c r="B35" s="5"/>
      <c r="C35" s="5"/>
      <c r="D35" s="5" t="s">
        <v>367</v>
      </c>
      <c r="E35" s="10">
        <v>1000</v>
      </c>
      <c r="F35" s="8"/>
      <c r="G35" s="10">
        <v>1000</v>
      </c>
      <c r="H35" s="8"/>
      <c r="I35" s="10">
        <v>1000</v>
      </c>
    </row>
    <row r="36" spans="1:11" x14ac:dyDescent="0.25">
      <c r="A36" s="5"/>
      <c r="B36" s="5"/>
      <c r="C36" s="5"/>
      <c r="D36" s="5" t="s">
        <v>177</v>
      </c>
      <c r="E36" s="10">
        <f>Detail!W668</f>
        <v>1767</v>
      </c>
      <c r="F36" s="8"/>
      <c r="G36" s="10">
        <v>1470</v>
      </c>
      <c r="H36" s="8"/>
      <c r="I36" s="10">
        <v>735</v>
      </c>
    </row>
    <row r="37" spans="1:11" x14ac:dyDescent="0.25">
      <c r="A37" s="5"/>
      <c r="B37" s="5"/>
      <c r="C37" s="5"/>
      <c r="D37" s="5" t="s">
        <v>179</v>
      </c>
      <c r="E37" s="10">
        <f>Detail!W685</f>
        <v>3028.16</v>
      </c>
      <c r="F37" s="8"/>
      <c r="G37" s="10">
        <v>3300</v>
      </c>
      <c r="H37" s="8"/>
      <c r="I37" s="10">
        <v>3300</v>
      </c>
    </row>
    <row r="38" spans="1:11" ht="15.75" thickBot="1" x14ac:dyDescent="0.3">
      <c r="A38" s="5"/>
      <c r="B38" s="5"/>
      <c r="C38" s="5"/>
      <c r="D38" s="5" t="s">
        <v>181</v>
      </c>
      <c r="E38" s="10">
        <f>Detail!W692</f>
        <v>29809.39</v>
      </c>
      <c r="F38" s="8"/>
      <c r="G38" s="10">
        <v>28944</v>
      </c>
      <c r="H38" s="8"/>
      <c r="I38" s="10">
        <f>E38*1.07</f>
        <v>31896.047300000002</v>
      </c>
      <c r="K38" t="s">
        <v>370</v>
      </c>
    </row>
    <row r="39" spans="1:11" ht="15.75" hidden="1" thickBot="1" x14ac:dyDescent="0.3">
      <c r="A39" s="5"/>
      <c r="B39" s="5"/>
      <c r="C39" s="5"/>
      <c r="D39" s="5" t="s">
        <v>368</v>
      </c>
      <c r="E39" s="12">
        <v>0</v>
      </c>
      <c r="F39" s="8"/>
      <c r="G39" s="12">
        <v>0</v>
      </c>
      <c r="H39" s="8"/>
      <c r="I39" s="12">
        <v>0</v>
      </c>
    </row>
    <row r="40" spans="1:11" ht="15.75" thickBot="1" x14ac:dyDescent="0.3">
      <c r="A40" s="5"/>
      <c r="B40" s="5"/>
      <c r="C40" s="5" t="s">
        <v>183</v>
      </c>
      <c r="D40" s="5"/>
      <c r="E40" s="14">
        <f>ROUND(SUM(E15:E39),5)</f>
        <v>217475.45</v>
      </c>
      <c r="F40" s="8"/>
      <c r="G40" s="14">
        <f>ROUND(SUM(G15:G39),5)</f>
        <v>213231.57</v>
      </c>
      <c r="H40" s="8"/>
      <c r="I40" s="14">
        <f>ROUND(SUM(I15:I39),5)</f>
        <v>212568.6863</v>
      </c>
    </row>
    <row r="41" spans="1:11" ht="15.75" hidden="1" thickBot="1" x14ac:dyDescent="0.3">
      <c r="A41" s="5"/>
      <c r="B41" s="5" t="s">
        <v>184</v>
      </c>
      <c r="C41" s="5"/>
      <c r="D41" s="5"/>
      <c r="E41" s="14">
        <f>ROUND(E14+E40,5)</f>
        <v>217475.45</v>
      </c>
      <c r="F41" s="8"/>
      <c r="G41" s="14">
        <f>ROUND(G14+G40,5)</f>
        <v>213231.57</v>
      </c>
      <c r="H41" s="8"/>
      <c r="I41" s="14">
        <f>ROUND(I14+I40,5)</f>
        <v>212568.6863</v>
      </c>
    </row>
    <row r="42" spans="1:11" s="16" customFormat="1" ht="13.5" customHeight="1" thickBot="1" x14ac:dyDescent="0.25">
      <c r="A42" s="5" t="s">
        <v>375</v>
      </c>
      <c r="B42" s="5"/>
      <c r="C42" s="5"/>
      <c r="D42" s="5"/>
      <c r="E42" s="15">
        <f>ROUND(E13-E41,5)</f>
        <v>-6584.53</v>
      </c>
      <c r="F42" s="5"/>
      <c r="G42" s="15">
        <f>ROUND(G13-G41,5)</f>
        <v>-2230.5700000000002</v>
      </c>
      <c r="H42" s="5"/>
      <c r="I42" s="15">
        <f>ROUND(I13-I41,5)</f>
        <v>-1567.6863000000001</v>
      </c>
    </row>
    <row r="43" spans="1:11" ht="15.75" thickTop="1" x14ac:dyDescent="0.25">
      <c r="A43" s="28" t="s">
        <v>376</v>
      </c>
      <c r="E43" s="10">
        <v>4896.87</v>
      </c>
      <c r="F43" s="10"/>
      <c r="G43" s="10"/>
      <c r="H43" s="10"/>
      <c r="I43" s="10">
        <f>E45</f>
        <v>-1687.6599999999999</v>
      </c>
    </row>
    <row r="44" spans="1:11" ht="15.75" thickBot="1" x14ac:dyDescent="0.3">
      <c r="A44" s="28" t="s">
        <v>383</v>
      </c>
      <c r="E44" s="35">
        <v>0</v>
      </c>
      <c r="F44" s="10"/>
      <c r="G44" s="10"/>
      <c r="H44" s="10"/>
      <c r="I44" s="35">
        <v>0</v>
      </c>
    </row>
    <row r="45" spans="1:11" ht="15.75" thickTop="1" x14ac:dyDescent="0.25">
      <c r="A45" s="28" t="s">
        <v>378</v>
      </c>
      <c r="E45" s="10">
        <f>SUM(E42:E44)</f>
        <v>-1687.6599999999999</v>
      </c>
      <c r="F45" s="10"/>
      <c r="G45" s="10"/>
      <c r="H45" s="10"/>
      <c r="I45" s="10">
        <f>SUM(I42:I44)</f>
        <v>-3255.3463000000002</v>
      </c>
    </row>
  </sheetData>
  <pageMargins left="0.25" right="0.25" top="0.75" bottom="0.75" header="0.3" footer="0.3"/>
  <pageSetup orientation="portrait" horizontalDpi="0" verticalDpi="0" r:id="rId1"/>
  <headerFooter>
    <oddFooter>&amp;R&amp;"Arial,Bold"&amp;8 Page &amp;P of &amp;N&amp;L&amp;"Arial,Bold"&amp;8 accrual basis - unaudited</oddFooter>
  </headerFooter>
  <drawing r:id="rId2"/>
  <legacyDrawing r:id="rId3"/>
  <controls>
    <mc:AlternateContent xmlns:mc="http://schemas.openxmlformats.org/markup-compatibility/2006">
      <mc:Choice Requires="x14">
        <control shapeId="4097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676275</xdr:colOff>
                <xdr:row>1</xdr:row>
                <xdr:rowOff>28575</xdr:rowOff>
              </to>
            </anchor>
          </controlPr>
        </control>
      </mc:Choice>
      <mc:Fallback>
        <control shapeId="4097" r:id="rId4" name="FILTER"/>
      </mc:Fallback>
    </mc:AlternateContent>
    <mc:AlternateContent xmlns:mc="http://schemas.openxmlformats.org/markup-compatibility/2006">
      <mc:Choice Requires="x14">
        <control shapeId="4098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676275</xdr:colOff>
                <xdr:row>1</xdr:row>
                <xdr:rowOff>28575</xdr:rowOff>
              </to>
            </anchor>
          </controlPr>
        </control>
      </mc:Choice>
      <mc:Fallback>
        <control shapeId="4098" r:id="rId6" name="HEADER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F90F66-5C63-48C3-99A9-159497CAC4C4}">
  <sheetPr codeName="Sheet2"/>
  <dimension ref="A1:L31"/>
  <sheetViews>
    <sheetView workbookViewId="0">
      <pane xSplit="4" ySplit="5" topLeftCell="E6" activePane="bottomRight" state="frozenSplit"/>
      <selection pane="topRight" activeCell="E1" sqref="E1"/>
      <selection pane="bottomLeft" activeCell="A6" sqref="A6"/>
      <selection pane="bottomRight" activeCell="O16" sqref="O16"/>
    </sheetView>
  </sheetViews>
  <sheetFormatPr defaultRowHeight="15" x14ac:dyDescent="0.25"/>
  <cols>
    <col min="1" max="3" width="3" style="28" customWidth="1"/>
    <col min="4" max="4" width="28.85546875" style="28" customWidth="1"/>
    <col min="5" max="5" width="10.140625" style="25" bestFit="1" customWidth="1"/>
    <col min="6" max="6" width="2.28515625" style="25" customWidth="1"/>
    <col min="7" max="7" width="7.85546875" style="25" bestFit="1" customWidth="1"/>
    <col min="8" max="8" width="2.28515625" style="25" customWidth="1"/>
    <col min="9" max="9" width="12" style="25" bestFit="1" customWidth="1"/>
    <col min="10" max="10" width="2.5703125" customWidth="1"/>
    <col min="11" max="11" width="18.140625" style="70" customWidth="1"/>
  </cols>
  <sheetData>
    <row r="1" spans="1:12" ht="15.75" x14ac:dyDescent="0.25">
      <c r="A1" s="2" t="s">
        <v>1</v>
      </c>
      <c r="B1" s="5"/>
      <c r="C1" s="5"/>
      <c r="D1" s="5"/>
      <c r="E1" s="1"/>
      <c r="F1" s="1"/>
      <c r="G1" s="1"/>
      <c r="H1" s="1"/>
      <c r="I1" s="1"/>
    </row>
    <row r="2" spans="1:12" ht="18" x14ac:dyDescent="0.25">
      <c r="A2" s="3" t="s">
        <v>369</v>
      </c>
      <c r="B2" s="5"/>
      <c r="C2" s="5"/>
      <c r="D2" s="5"/>
      <c r="E2" s="1"/>
      <c r="F2" s="1"/>
      <c r="G2" s="1"/>
      <c r="H2" s="1"/>
      <c r="I2" s="1"/>
    </row>
    <row r="3" spans="1:12" x14ac:dyDescent="0.25">
      <c r="A3" s="4" t="s">
        <v>370</v>
      </c>
      <c r="B3" s="5"/>
      <c r="C3" s="5"/>
      <c r="D3" s="5"/>
      <c r="E3" s="1"/>
      <c r="F3" s="1"/>
      <c r="G3" s="1"/>
      <c r="H3" s="1"/>
      <c r="I3" s="1"/>
    </row>
    <row r="4" spans="1:12" ht="15.75" thickBot="1" x14ac:dyDescent="0.3">
      <c r="A4" s="5"/>
      <c r="B4" s="5"/>
      <c r="C4" s="5"/>
      <c r="D4" s="5"/>
      <c r="E4" s="30" t="s">
        <v>371</v>
      </c>
      <c r="F4" s="30"/>
      <c r="G4" s="30" t="s">
        <v>372</v>
      </c>
      <c r="H4" s="30"/>
      <c r="I4" s="30" t="s">
        <v>373</v>
      </c>
      <c r="J4" s="29"/>
      <c r="K4" s="71"/>
    </row>
    <row r="5" spans="1:12" s="24" customFormat="1" ht="16.5" thickTop="1" thickBot="1" x14ac:dyDescent="0.3">
      <c r="A5" s="26"/>
      <c r="B5" s="26"/>
      <c r="C5" s="26"/>
      <c r="D5" s="26"/>
      <c r="E5" s="27" t="s">
        <v>353</v>
      </c>
      <c r="F5" s="22"/>
      <c r="G5" s="27" t="s">
        <v>354</v>
      </c>
      <c r="H5" s="22"/>
      <c r="I5" s="27" t="s">
        <v>354</v>
      </c>
      <c r="K5" s="27" t="s">
        <v>374</v>
      </c>
    </row>
    <row r="6" spans="1:12" ht="15.75" hidden="1" thickTop="1" x14ac:dyDescent="0.25">
      <c r="A6" s="5"/>
      <c r="B6" s="5" t="s">
        <v>14</v>
      </c>
      <c r="C6" s="5"/>
      <c r="D6" s="5"/>
      <c r="E6" s="10"/>
      <c r="F6" s="8"/>
      <c r="G6" s="10"/>
      <c r="H6" s="8"/>
      <c r="I6" s="10"/>
    </row>
    <row r="7" spans="1:12" ht="15.75" thickTop="1" x14ac:dyDescent="0.25">
      <c r="A7" s="5"/>
      <c r="B7" s="5"/>
      <c r="C7" s="5" t="s">
        <v>15</v>
      </c>
      <c r="D7" s="5"/>
      <c r="E7" s="10"/>
      <c r="F7" s="8"/>
      <c r="G7" s="10"/>
      <c r="H7" s="8"/>
      <c r="I7" s="10"/>
    </row>
    <row r="8" spans="1:12" x14ac:dyDescent="0.25">
      <c r="A8" s="5"/>
      <c r="B8" s="5"/>
      <c r="C8" s="5"/>
      <c r="D8" s="5" t="s">
        <v>16</v>
      </c>
      <c r="E8" s="10">
        <v>41134.800000000003</v>
      </c>
      <c r="F8" s="8"/>
      <c r="G8" s="10">
        <v>41135</v>
      </c>
      <c r="H8" s="8"/>
      <c r="I8" s="10">
        <f>G8+30000</f>
        <v>71135</v>
      </c>
      <c r="K8" s="70" t="s">
        <v>403</v>
      </c>
      <c r="L8" t="s">
        <v>370</v>
      </c>
    </row>
    <row r="9" spans="1:12" ht="15.75" thickBot="1" x14ac:dyDescent="0.3">
      <c r="A9" s="5"/>
      <c r="B9" s="5"/>
      <c r="C9" s="5"/>
      <c r="D9" s="5" t="s">
        <v>18</v>
      </c>
      <c r="E9" s="12">
        <v>270</v>
      </c>
      <c r="F9" s="8"/>
      <c r="G9" s="12">
        <v>100</v>
      </c>
      <c r="H9" s="8"/>
      <c r="I9" s="12">
        <v>200</v>
      </c>
    </row>
    <row r="10" spans="1:12" ht="15.75" thickBot="1" x14ac:dyDescent="0.3">
      <c r="A10" s="5"/>
      <c r="B10" s="5"/>
      <c r="C10" s="5" t="s">
        <v>20</v>
      </c>
      <c r="D10" s="5"/>
      <c r="E10" s="13">
        <f>ROUND(SUM(E7:E9),5)</f>
        <v>41404.800000000003</v>
      </c>
      <c r="F10" s="8"/>
      <c r="G10" s="13">
        <f>ROUND(SUM(G7:G9),5)</f>
        <v>41235</v>
      </c>
      <c r="H10" s="8"/>
      <c r="I10" s="13">
        <f>ROUND(SUM(I7:I9),5)</f>
        <v>71335</v>
      </c>
    </row>
    <row r="11" spans="1:12" hidden="1" x14ac:dyDescent="0.25">
      <c r="A11" s="5"/>
      <c r="B11" s="5" t="s">
        <v>31</v>
      </c>
      <c r="C11" s="5"/>
      <c r="D11" s="5"/>
      <c r="E11" s="10">
        <f>ROUND(E6+E10,5)</f>
        <v>41404.800000000003</v>
      </c>
      <c r="F11" s="8"/>
      <c r="G11" s="10">
        <f>ROUND(G6+G10,5)</f>
        <v>41235</v>
      </c>
      <c r="H11" s="8"/>
      <c r="I11" s="10">
        <f>ROUND(I6+I10,5)</f>
        <v>71335</v>
      </c>
    </row>
    <row r="12" spans="1:12" hidden="1" x14ac:dyDescent="0.25">
      <c r="A12" s="5"/>
      <c r="B12" s="5" t="s">
        <v>32</v>
      </c>
      <c r="C12" s="5"/>
      <c r="D12" s="5"/>
      <c r="E12" s="10"/>
      <c r="F12" s="8"/>
      <c r="G12" s="10"/>
      <c r="H12" s="8"/>
      <c r="I12" s="10"/>
    </row>
    <row r="13" spans="1:12" ht="26.25" customHeight="1" x14ac:dyDescent="0.25">
      <c r="A13" s="5"/>
      <c r="B13" s="5"/>
      <c r="C13" s="5" t="s">
        <v>33</v>
      </c>
      <c r="D13" s="5"/>
      <c r="E13" s="10"/>
      <c r="F13" s="8"/>
      <c r="G13" s="10"/>
      <c r="H13" s="8"/>
      <c r="I13" s="10"/>
    </row>
    <row r="14" spans="1:12" x14ac:dyDescent="0.25">
      <c r="A14" s="5"/>
      <c r="B14" s="5"/>
      <c r="C14" s="5"/>
      <c r="D14" s="5" t="s">
        <v>34</v>
      </c>
      <c r="E14" s="10">
        <v>2140</v>
      </c>
      <c r="F14" s="8"/>
      <c r="G14" s="10">
        <v>0</v>
      </c>
      <c r="H14" s="8"/>
      <c r="I14" s="10">
        <v>0</v>
      </c>
      <c r="K14" s="70" t="s">
        <v>370</v>
      </c>
    </row>
    <row r="15" spans="1:12" x14ac:dyDescent="0.25">
      <c r="A15" s="5"/>
      <c r="B15" s="5"/>
      <c r="C15" s="5"/>
      <c r="D15" s="5" t="s">
        <v>355</v>
      </c>
      <c r="E15" s="10">
        <v>10434</v>
      </c>
      <c r="F15" s="8"/>
      <c r="G15" s="10">
        <v>10000</v>
      </c>
      <c r="H15" s="8"/>
      <c r="I15" s="10">
        <v>10000</v>
      </c>
    </row>
    <row r="16" spans="1:12" x14ac:dyDescent="0.25">
      <c r="A16" s="5"/>
      <c r="B16" s="5"/>
      <c r="C16" s="5"/>
      <c r="D16" s="5" t="s">
        <v>356</v>
      </c>
      <c r="E16" s="10">
        <v>0</v>
      </c>
      <c r="F16" s="8"/>
      <c r="G16" s="10">
        <v>0</v>
      </c>
      <c r="H16" s="8"/>
      <c r="I16" s="10">
        <v>0</v>
      </c>
    </row>
    <row r="17" spans="1:9" x14ac:dyDescent="0.25">
      <c r="A17" s="5"/>
      <c r="B17" s="5"/>
      <c r="C17" s="5"/>
      <c r="D17" s="5" t="s">
        <v>357</v>
      </c>
      <c r="E17" s="10">
        <v>0</v>
      </c>
      <c r="F17" s="8"/>
      <c r="G17" s="10">
        <v>0</v>
      </c>
      <c r="H17" s="8"/>
      <c r="I17" s="10">
        <v>0</v>
      </c>
    </row>
    <row r="18" spans="1:9" x14ac:dyDescent="0.25">
      <c r="A18" s="5"/>
      <c r="B18" s="5"/>
      <c r="C18" s="5"/>
      <c r="D18" s="5" t="s">
        <v>358</v>
      </c>
      <c r="E18" s="10">
        <v>0</v>
      </c>
      <c r="F18" s="8"/>
      <c r="G18" s="10">
        <v>3700</v>
      </c>
      <c r="H18" s="8"/>
      <c r="I18" s="10">
        <v>3700</v>
      </c>
    </row>
    <row r="19" spans="1:9" x14ac:dyDescent="0.25">
      <c r="A19" s="5"/>
      <c r="B19" s="5"/>
      <c r="C19" s="5"/>
      <c r="D19" s="5" t="s">
        <v>359</v>
      </c>
      <c r="E19" s="10">
        <v>0</v>
      </c>
      <c r="F19" s="8"/>
      <c r="G19" s="10">
        <v>0</v>
      </c>
      <c r="H19" s="8"/>
      <c r="I19" s="10">
        <v>0</v>
      </c>
    </row>
    <row r="20" spans="1:9" x14ac:dyDescent="0.25">
      <c r="A20" s="5"/>
      <c r="B20" s="5"/>
      <c r="C20" s="5"/>
      <c r="D20" s="5" t="s">
        <v>360</v>
      </c>
      <c r="E20" s="10">
        <v>0</v>
      </c>
      <c r="F20" s="8"/>
      <c r="G20" s="10">
        <v>0</v>
      </c>
      <c r="H20" s="8"/>
      <c r="I20" s="10">
        <v>0</v>
      </c>
    </row>
    <row r="21" spans="1:9" x14ac:dyDescent="0.25">
      <c r="A21" s="5"/>
      <c r="B21" s="5"/>
      <c r="C21" s="5"/>
      <c r="D21" s="5" t="s">
        <v>361</v>
      </c>
      <c r="E21" s="10">
        <v>0</v>
      </c>
      <c r="F21" s="8"/>
      <c r="G21" s="10">
        <v>0</v>
      </c>
      <c r="H21" s="8"/>
      <c r="I21" s="10">
        <v>0</v>
      </c>
    </row>
    <row r="22" spans="1:9" x14ac:dyDescent="0.25">
      <c r="A22" s="5"/>
      <c r="B22" s="5"/>
      <c r="C22" s="5"/>
      <c r="D22" s="5" t="s">
        <v>362</v>
      </c>
      <c r="E22" s="10">
        <v>0</v>
      </c>
      <c r="F22" s="8"/>
      <c r="G22" s="10">
        <v>0</v>
      </c>
      <c r="H22" s="8"/>
      <c r="I22" s="10">
        <v>0</v>
      </c>
    </row>
    <row r="23" spans="1:9" x14ac:dyDescent="0.25">
      <c r="A23" s="5"/>
      <c r="B23" s="5"/>
      <c r="C23" s="5"/>
      <c r="D23" s="5" t="s">
        <v>363</v>
      </c>
      <c r="E23" s="10">
        <v>0</v>
      </c>
      <c r="F23" s="8"/>
      <c r="G23" s="10">
        <v>0</v>
      </c>
      <c r="H23" s="8"/>
      <c r="I23" s="10">
        <v>0</v>
      </c>
    </row>
    <row r="24" spans="1:9" x14ac:dyDescent="0.25">
      <c r="A24" s="5"/>
      <c r="B24" s="5"/>
      <c r="C24" s="5"/>
      <c r="D24" s="5" t="s">
        <v>364</v>
      </c>
      <c r="E24" s="10">
        <v>0</v>
      </c>
      <c r="F24" s="8"/>
      <c r="G24" s="10">
        <v>0</v>
      </c>
      <c r="H24" s="8"/>
      <c r="I24" s="10">
        <v>0</v>
      </c>
    </row>
    <row r="25" spans="1:9" ht="15.75" thickBot="1" x14ac:dyDescent="0.3">
      <c r="A25" s="5"/>
      <c r="B25" s="5"/>
      <c r="C25" s="5"/>
      <c r="D25" s="5" t="s">
        <v>365</v>
      </c>
      <c r="E25" s="12">
        <v>0</v>
      </c>
      <c r="F25" s="8"/>
      <c r="G25" s="12">
        <v>0</v>
      </c>
      <c r="H25" s="8"/>
      <c r="I25" s="12">
        <v>0</v>
      </c>
    </row>
    <row r="26" spans="1:9" ht="15.75" thickBot="1" x14ac:dyDescent="0.3">
      <c r="A26" s="5"/>
      <c r="B26" s="5"/>
      <c r="C26" s="5" t="s">
        <v>36</v>
      </c>
      <c r="D26" s="5"/>
      <c r="E26" s="14">
        <f>ROUND(SUM(E13:E25),5)</f>
        <v>12574</v>
      </c>
      <c r="F26" s="8"/>
      <c r="G26" s="14">
        <f>ROUND(SUM(G13:G25),5)</f>
        <v>13700</v>
      </c>
      <c r="H26" s="8"/>
      <c r="I26" s="14">
        <f>ROUND(SUM(I13:I25),5)</f>
        <v>13700</v>
      </c>
    </row>
    <row r="27" spans="1:9" ht="15.75" hidden="1" thickBot="1" x14ac:dyDescent="0.3">
      <c r="A27" s="5"/>
      <c r="B27" s="5" t="s">
        <v>184</v>
      </c>
      <c r="C27" s="5"/>
      <c r="D27" s="5"/>
      <c r="E27" s="14">
        <f>ROUND(E12+E26,5)</f>
        <v>12574</v>
      </c>
      <c r="F27" s="8"/>
      <c r="G27" s="14">
        <f>ROUND(G12+G26,5)</f>
        <v>13700</v>
      </c>
      <c r="H27" s="8"/>
      <c r="I27" s="14">
        <f>ROUND(I12+I26,5)</f>
        <v>13700</v>
      </c>
    </row>
    <row r="28" spans="1:9" s="16" customFormat="1" ht="16.5" customHeight="1" thickBot="1" x14ac:dyDescent="0.25">
      <c r="A28" s="5" t="s">
        <v>375</v>
      </c>
      <c r="B28" s="5"/>
      <c r="C28" s="5"/>
      <c r="D28" s="5"/>
      <c r="E28" s="15">
        <f>ROUND(E11-E27,5)</f>
        <v>28830.799999999999</v>
      </c>
      <c r="F28" s="5"/>
      <c r="G28" s="15">
        <f>ROUND(G11-G27,5)</f>
        <v>27535</v>
      </c>
      <c r="H28" s="5"/>
      <c r="I28" s="15">
        <f>ROUND(I11-I27,5)</f>
        <v>57635</v>
      </c>
    </row>
    <row r="29" spans="1:9" ht="15.75" thickTop="1" x14ac:dyDescent="0.25">
      <c r="A29" s="28" t="s">
        <v>376</v>
      </c>
      <c r="E29" s="12">
        <v>96042.87</v>
      </c>
      <c r="F29" s="69"/>
      <c r="G29" s="69"/>
      <c r="H29" s="69"/>
      <c r="I29" s="12">
        <f>E31</f>
        <v>124873.67</v>
      </c>
    </row>
    <row r="30" spans="1:9" ht="15.75" thickBot="1" x14ac:dyDescent="0.3">
      <c r="A30" s="28" t="s">
        <v>377</v>
      </c>
      <c r="E30" s="35">
        <v>0</v>
      </c>
      <c r="I30" s="35"/>
    </row>
    <row r="31" spans="1:9" ht="15.75" thickTop="1" x14ac:dyDescent="0.25">
      <c r="A31" s="28" t="s">
        <v>378</v>
      </c>
      <c r="E31" s="10">
        <f>SUM(E28:E30)</f>
        <v>124873.67</v>
      </c>
      <c r="I31" s="10">
        <f>SUM(I28:I30)</f>
        <v>182508.66999999998</v>
      </c>
    </row>
  </sheetData>
  <pageMargins left="0.25" right="0.25" top="0.75" bottom="0.75" header="0.3" footer="0.3"/>
  <pageSetup scale="95" orientation="portrait" horizontalDpi="0" verticalDpi="0" r:id="rId1"/>
  <headerFooter>
    <oddFooter>&amp;R&amp;"Arial,Bold"&amp;8 Page &amp;P of &amp;N&amp;L&amp;"Arial,Bold"&amp;8 Accrual Basis - Unaudited</oddFooter>
  </headerFooter>
  <drawing r:id="rId2"/>
  <legacyDrawing r:id="rId3"/>
  <controls>
    <mc:AlternateContent xmlns:mc="http://schemas.openxmlformats.org/markup-compatibility/2006">
      <mc:Choice Requires="x14">
        <control shapeId="2050" r:id="rId4" name="HEAD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28575</xdr:rowOff>
              </to>
            </anchor>
          </controlPr>
        </control>
      </mc:Choice>
      <mc:Fallback>
        <control shapeId="2050" r:id="rId4" name="HEADER"/>
      </mc:Fallback>
    </mc:AlternateContent>
    <mc:AlternateContent xmlns:mc="http://schemas.openxmlformats.org/markup-compatibility/2006">
      <mc:Choice Requires="x14">
        <control shapeId="2049" r:id="rId6" name="FILT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28575</xdr:rowOff>
              </to>
            </anchor>
          </controlPr>
        </control>
      </mc:Choice>
      <mc:Fallback>
        <control shapeId="2049" r:id="rId6" name="FILTER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745D1-9A14-46E5-B277-BC0F58CF31BD}">
  <sheetPr codeName="Sheet1"/>
  <dimension ref="A1:W695"/>
  <sheetViews>
    <sheetView workbookViewId="0">
      <pane xSplit="4" ySplit="4" topLeftCell="E672" activePane="bottomRight" state="frozenSplit"/>
      <selection pane="topRight" activeCell="E1" sqref="E1"/>
      <selection pane="bottomLeft" activeCell="A5" sqref="A5"/>
      <selection pane="bottomRight" activeCell="W692" sqref="W692"/>
    </sheetView>
  </sheetViews>
  <sheetFormatPr defaultRowHeight="15" x14ac:dyDescent="0.25"/>
  <cols>
    <col min="1" max="1" width="1" style="25" customWidth="1"/>
    <col min="2" max="2" width="0.7109375" style="25" customWidth="1"/>
    <col min="3" max="3" width="0.85546875" style="25" customWidth="1"/>
    <col min="4" max="4" width="1" style="25" customWidth="1"/>
    <col min="5" max="6" width="2.28515625" style="25" customWidth="1"/>
    <col min="7" max="7" width="11.85546875" style="25" bestFit="1" customWidth="1"/>
    <col min="8" max="8" width="2.28515625" style="25" customWidth="1"/>
    <col min="9" max="9" width="8.7109375" style="25" bestFit="1" customWidth="1"/>
    <col min="10" max="10" width="2.28515625" style="25" customWidth="1"/>
    <col min="11" max="11" width="12.140625" style="25" bestFit="1" customWidth="1"/>
    <col min="12" max="12" width="2.28515625" style="25" customWidth="1"/>
    <col min="13" max="13" width="29" style="25" bestFit="1" customWidth="1"/>
    <col min="14" max="14" width="2.28515625" style="25" customWidth="1"/>
    <col min="15" max="15" width="30.7109375" style="25" customWidth="1"/>
    <col min="16" max="16" width="2.28515625" style="25" customWidth="1"/>
    <col min="17" max="17" width="3.28515625" style="25" bestFit="1" customWidth="1"/>
    <col min="18" max="18" width="2.28515625" style="25" customWidth="1"/>
    <col min="19" max="19" width="21.42578125" style="25" bestFit="1" customWidth="1"/>
    <col min="20" max="20" width="2.28515625" style="25" customWidth="1"/>
    <col min="21" max="21" width="8.7109375" style="25" bestFit="1" customWidth="1"/>
    <col min="22" max="22" width="2.28515625" style="25" customWidth="1"/>
    <col min="23" max="23" width="11.5703125" style="25" bestFit="1" customWidth="1"/>
  </cols>
  <sheetData>
    <row r="1" spans="1:23" ht="15.75" x14ac:dyDescent="0.25">
      <c r="A1" s="2" t="s">
        <v>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7" t="s">
        <v>0</v>
      </c>
    </row>
    <row r="2" spans="1:23" ht="18" x14ac:dyDescent="0.25">
      <c r="A2" s="3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8">
        <v>43404</v>
      </c>
    </row>
    <row r="3" spans="1:23" x14ac:dyDescent="0.25">
      <c r="A3" s="4" t="s">
        <v>4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7" t="s">
        <v>3</v>
      </c>
    </row>
    <row r="4" spans="1:23" s="24" customFormat="1" ht="15.75" thickBot="1" x14ac:dyDescent="0.3">
      <c r="A4" s="22"/>
      <c r="B4" s="22"/>
      <c r="C4" s="22"/>
      <c r="D4" s="22"/>
      <c r="E4" s="22"/>
      <c r="F4" s="22"/>
      <c r="G4" s="23" t="s">
        <v>5</v>
      </c>
      <c r="H4" s="22"/>
      <c r="I4" s="23" t="s">
        <v>6</v>
      </c>
      <c r="J4" s="22"/>
      <c r="K4" s="23" t="s">
        <v>7</v>
      </c>
      <c r="L4" s="22"/>
      <c r="M4" s="23" t="s">
        <v>8</v>
      </c>
      <c r="N4" s="22"/>
      <c r="O4" s="23" t="s">
        <v>9</v>
      </c>
      <c r="P4" s="22"/>
      <c r="Q4" s="23" t="s">
        <v>10</v>
      </c>
      <c r="R4" s="22"/>
      <c r="S4" s="23" t="s">
        <v>11</v>
      </c>
      <c r="T4" s="22"/>
      <c r="U4" s="23" t="s">
        <v>12</v>
      </c>
      <c r="V4" s="22"/>
      <c r="W4" s="23" t="s">
        <v>13</v>
      </c>
    </row>
    <row r="5" spans="1:23" ht="15.75" thickTop="1" x14ac:dyDescent="0.25">
      <c r="A5" s="5"/>
      <c r="B5" s="5" t="s">
        <v>14</v>
      </c>
      <c r="C5" s="5"/>
      <c r="D5" s="5"/>
      <c r="E5" s="5"/>
      <c r="F5" s="5"/>
      <c r="G5" s="5"/>
      <c r="H5" s="5"/>
      <c r="I5" s="6"/>
      <c r="J5" s="5"/>
      <c r="K5" s="5"/>
      <c r="L5" s="5"/>
      <c r="M5" s="5"/>
      <c r="N5" s="5"/>
      <c r="O5" s="5"/>
      <c r="P5" s="5"/>
      <c r="Q5" s="19"/>
      <c r="R5" s="5"/>
      <c r="S5" s="5"/>
      <c r="T5" s="5"/>
      <c r="U5" s="7"/>
      <c r="V5" s="5"/>
      <c r="W5" s="7"/>
    </row>
    <row r="6" spans="1:23" x14ac:dyDescent="0.25">
      <c r="A6" s="5"/>
      <c r="B6" s="5"/>
      <c r="C6" s="5" t="s">
        <v>15</v>
      </c>
      <c r="D6" s="5"/>
      <c r="E6" s="5"/>
      <c r="F6" s="5"/>
      <c r="G6" s="5"/>
      <c r="H6" s="5"/>
      <c r="I6" s="6"/>
      <c r="J6" s="5"/>
      <c r="K6" s="5"/>
      <c r="L6" s="5"/>
      <c r="M6" s="5"/>
      <c r="N6" s="5"/>
      <c r="O6" s="5"/>
      <c r="P6" s="5"/>
      <c r="Q6" s="19"/>
      <c r="R6" s="5"/>
      <c r="S6" s="5"/>
      <c r="T6" s="5"/>
      <c r="U6" s="7"/>
      <c r="V6" s="5"/>
      <c r="W6" s="7"/>
    </row>
    <row r="7" spans="1:23" x14ac:dyDescent="0.25">
      <c r="A7" s="5"/>
      <c r="B7" s="5"/>
      <c r="C7" s="5"/>
      <c r="D7" s="5" t="s">
        <v>16</v>
      </c>
      <c r="E7" s="5"/>
      <c r="F7" s="5"/>
      <c r="G7" s="5"/>
      <c r="H7" s="5"/>
      <c r="I7" s="6"/>
      <c r="J7" s="5"/>
      <c r="K7" s="5"/>
      <c r="L7" s="5"/>
      <c r="M7" s="5"/>
      <c r="N7" s="5"/>
      <c r="O7" s="5"/>
      <c r="P7" s="5"/>
      <c r="Q7" s="19"/>
      <c r="R7" s="5"/>
      <c r="S7" s="5"/>
      <c r="T7" s="5"/>
      <c r="U7" s="7"/>
      <c r="V7" s="5"/>
      <c r="W7" s="7"/>
    </row>
    <row r="8" spans="1:23" hidden="1" x14ac:dyDescent="0.25">
      <c r="A8" s="8"/>
      <c r="B8" s="8"/>
      <c r="C8" s="8"/>
      <c r="D8" s="8"/>
      <c r="E8" s="8"/>
      <c r="F8" s="8"/>
      <c r="G8" s="8" t="s">
        <v>49</v>
      </c>
      <c r="H8" s="8"/>
      <c r="I8" s="9">
        <v>43101</v>
      </c>
      <c r="J8" s="8"/>
      <c r="K8" s="8"/>
      <c r="L8" s="8"/>
      <c r="M8" s="8" t="s">
        <v>79</v>
      </c>
      <c r="N8" s="8"/>
      <c r="O8" s="8" t="s">
        <v>119</v>
      </c>
      <c r="P8" s="8"/>
      <c r="Q8" s="20"/>
      <c r="R8" s="8"/>
      <c r="S8" s="8" t="s">
        <v>144</v>
      </c>
      <c r="T8" s="8"/>
      <c r="U8" s="10">
        <v>215.91</v>
      </c>
      <c r="V8" s="8"/>
      <c r="W8" s="10">
        <f t="shared" ref="W8:W39" si="0">ROUND(W7+U8,5)</f>
        <v>215.91</v>
      </c>
    </row>
    <row r="9" spans="1:23" hidden="1" x14ac:dyDescent="0.25">
      <c r="A9" s="8"/>
      <c r="B9" s="8"/>
      <c r="C9" s="8"/>
      <c r="D9" s="8"/>
      <c r="E9" s="8"/>
      <c r="F9" s="8"/>
      <c r="G9" s="8" t="s">
        <v>49</v>
      </c>
      <c r="H9" s="8"/>
      <c r="I9" s="9">
        <v>43101</v>
      </c>
      <c r="J9" s="8"/>
      <c r="K9" s="8"/>
      <c r="L9" s="8"/>
      <c r="M9" s="8" t="s">
        <v>80</v>
      </c>
      <c r="N9" s="8"/>
      <c r="O9" s="8" t="s">
        <v>119</v>
      </c>
      <c r="P9" s="8"/>
      <c r="Q9" s="20"/>
      <c r="R9" s="8"/>
      <c r="S9" s="8" t="s">
        <v>144</v>
      </c>
      <c r="T9" s="8"/>
      <c r="U9" s="10">
        <v>298.07</v>
      </c>
      <c r="V9" s="8"/>
      <c r="W9" s="10">
        <f t="shared" si="0"/>
        <v>513.98</v>
      </c>
    </row>
    <row r="10" spans="1:23" hidden="1" x14ac:dyDescent="0.25">
      <c r="A10" s="8"/>
      <c r="B10" s="8"/>
      <c r="C10" s="8"/>
      <c r="D10" s="8"/>
      <c r="E10" s="8"/>
      <c r="F10" s="8"/>
      <c r="G10" s="8" t="s">
        <v>49</v>
      </c>
      <c r="H10" s="8"/>
      <c r="I10" s="9">
        <v>43101</v>
      </c>
      <c r="J10" s="8"/>
      <c r="K10" s="8"/>
      <c r="L10" s="8"/>
      <c r="M10" s="8" t="s">
        <v>81</v>
      </c>
      <c r="N10" s="8"/>
      <c r="O10" s="8" t="s">
        <v>119</v>
      </c>
      <c r="P10" s="8"/>
      <c r="Q10" s="20"/>
      <c r="R10" s="8"/>
      <c r="S10" s="8" t="s">
        <v>144</v>
      </c>
      <c r="T10" s="8"/>
      <c r="U10" s="10">
        <v>298.07</v>
      </c>
      <c r="V10" s="8"/>
      <c r="W10" s="10">
        <f t="shared" si="0"/>
        <v>812.05</v>
      </c>
    </row>
    <row r="11" spans="1:23" hidden="1" x14ac:dyDescent="0.25">
      <c r="A11" s="8"/>
      <c r="B11" s="8"/>
      <c r="C11" s="8"/>
      <c r="D11" s="8"/>
      <c r="E11" s="8"/>
      <c r="F11" s="8"/>
      <c r="G11" s="8" t="s">
        <v>49</v>
      </c>
      <c r="H11" s="8"/>
      <c r="I11" s="9">
        <v>43101</v>
      </c>
      <c r="J11" s="8"/>
      <c r="K11" s="8"/>
      <c r="L11" s="8"/>
      <c r="M11" s="8" t="s">
        <v>82</v>
      </c>
      <c r="N11" s="8"/>
      <c r="O11" s="8" t="s">
        <v>119</v>
      </c>
      <c r="P11" s="8"/>
      <c r="Q11" s="20"/>
      <c r="R11" s="8"/>
      <c r="S11" s="8" t="s">
        <v>144</v>
      </c>
      <c r="T11" s="8"/>
      <c r="U11" s="10">
        <v>298.07</v>
      </c>
      <c r="V11" s="8"/>
      <c r="W11" s="10">
        <f t="shared" si="0"/>
        <v>1110.1199999999999</v>
      </c>
    </row>
    <row r="12" spans="1:23" hidden="1" x14ac:dyDescent="0.25">
      <c r="A12" s="8"/>
      <c r="B12" s="8"/>
      <c r="C12" s="8"/>
      <c r="D12" s="8"/>
      <c r="E12" s="8"/>
      <c r="F12" s="8"/>
      <c r="G12" s="8" t="s">
        <v>49</v>
      </c>
      <c r="H12" s="8"/>
      <c r="I12" s="9">
        <v>43101</v>
      </c>
      <c r="J12" s="8"/>
      <c r="K12" s="8"/>
      <c r="L12" s="8"/>
      <c r="M12" s="8" t="s">
        <v>83</v>
      </c>
      <c r="N12" s="8"/>
      <c r="O12" s="8" t="s">
        <v>119</v>
      </c>
      <c r="P12" s="8"/>
      <c r="Q12" s="20"/>
      <c r="R12" s="8"/>
      <c r="S12" s="8" t="s">
        <v>144</v>
      </c>
      <c r="T12" s="8"/>
      <c r="U12" s="10">
        <v>215.91</v>
      </c>
      <c r="V12" s="8"/>
      <c r="W12" s="10">
        <f t="shared" si="0"/>
        <v>1326.03</v>
      </c>
    </row>
    <row r="13" spans="1:23" hidden="1" x14ac:dyDescent="0.25">
      <c r="A13" s="8"/>
      <c r="B13" s="8"/>
      <c r="C13" s="8"/>
      <c r="D13" s="8"/>
      <c r="E13" s="8"/>
      <c r="F13" s="8"/>
      <c r="G13" s="8" t="s">
        <v>49</v>
      </c>
      <c r="H13" s="8"/>
      <c r="I13" s="9">
        <v>43101</v>
      </c>
      <c r="J13" s="8"/>
      <c r="K13" s="8"/>
      <c r="L13" s="8"/>
      <c r="M13" s="8" t="s">
        <v>84</v>
      </c>
      <c r="N13" s="8"/>
      <c r="O13" s="8" t="s">
        <v>119</v>
      </c>
      <c r="P13" s="8"/>
      <c r="Q13" s="20"/>
      <c r="R13" s="8"/>
      <c r="S13" s="8" t="s">
        <v>144</v>
      </c>
      <c r="T13" s="8"/>
      <c r="U13" s="10">
        <v>215.91</v>
      </c>
      <c r="V13" s="8"/>
      <c r="W13" s="10">
        <f t="shared" si="0"/>
        <v>1541.94</v>
      </c>
    </row>
    <row r="14" spans="1:23" hidden="1" x14ac:dyDescent="0.25">
      <c r="A14" s="8"/>
      <c r="B14" s="8"/>
      <c r="C14" s="8"/>
      <c r="D14" s="8"/>
      <c r="E14" s="8"/>
      <c r="F14" s="8"/>
      <c r="G14" s="8" t="s">
        <v>49</v>
      </c>
      <c r="H14" s="8"/>
      <c r="I14" s="9">
        <v>43101</v>
      </c>
      <c r="J14" s="8"/>
      <c r="K14" s="8"/>
      <c r="L14" s="8"/>
      <c r="M14" s="8" t="s">
        <v>85</v>
      </c>
      <c r="N14" s="8"/>
      <c r="O14" s="8" t="s">
        <v>119</v>
      </c>
      <c r="P14" s="8"/>
      <c r="Q14" s="20"/>
      <c r="R14" s="8"/>
      <c r="S14" s="8" t="s">
        <v>144</v>
      </c>
      <c r="T14" s="8"/>
      <c r="U14" s="10">
        <v>215.91</v>
      </c>
      <c r="V14" s="8"/>
      <c r="W14" s="10">
        <f t="shared" si="0"/>
        <v>1757.85</v>
      </c>
    </row>
    <row r="15" spans="1:23" hidden="1" x14ac:dyDescent="0.25">
      <c r="A15" s="8"/>
      <c r="B15" s="8"/>
      <c r="C15" s="8"/>
      <c r="D15" s="8"/>
      <c r="E15" s="8"/>
      <c r="F15" s="8"/>
      <c r="G15" s="8" t="s">
        <v>49</v>
      </c>
      <c r="H15" s="8"/>
      <c r="I15" s="9">
        <v>43101</v>
      </c>
      <c r="J15" s="8"/>
      <c r="K15" s="8"/>
      <c r="L15" s="8"/>
      <c r="M15" s="8" t="s">
        <v>86</v>
      </c>
      <c r="N15" s="8"/>
      <c r="O15" s="8" t="s">
        <v>119</v>
      </c>
      <c r="P15" s="8"/>
      <c r="Q15" s="20"/>
      <c r="R15" s="8"/>
      <c r="S15" s="8" t="s">
        <v>144</v>
      </c>
      <c r="T15" s="8"/>
      <c r="U15" s="10">
        <v>343.53</v>
      </c>
      <c r="V15" s="8"/>
      <c r="W15" s="10">
        <f t="shared" si="0"/>
        <v>2101.38</v>
      </c>
    </row>
    <row r="16" spans="1:23" hidden="1" x14ac:dyDescent="0.25">
      <c r="A16" s="8"/>
      <c r="B16" s="8"/>
      <c r="C16" s="8"/>
      <c r="D16" s="8"/>
      <c r="E16" s="8"/>
      <c r="F16" s="8"/>
      <c r="G16" s="8" t="s">
        <v>49</v>
      </c>
      <c r="H16" s="8"/>
      <c r="I16" s="9">
        <v>43101</v>
      </c>
      <c r="J16" s="8"/>
      <c r="K16" s="8"/>
      <c r="L16" s="8"/>
      <c r="M16" s="8" t="s">
        <v>87</v>
      </c>
      <c r="N16" s="8"/>
      <c r="O16" s="8" t="s">
        <v>119</v>
      </c>
      <c r="P16" s="8"/>
      <c r="Q16" s="20"/>
      <c r="R16" s="8"/>
      <c r="S16" s="8" t="s">
        <v>144</v>
      </c>
      <c r="T16" s="8"/>
      <c r="U16" s="10">
        <v>298.07</v>
      </c>
      <c r="V16" s="8"/>
      <c r="W16" s="10">
        <f t="shared" si="0"/>
        <v>2399.4499999999998</v>
      </c>
    </row>
    <row r="17" spans="1:23" hidden="1" x14ac:dyDescent="0.25">
      <c r="A17" s="8"/>
      <c r="B17" s="8"/>
      <c r="C17" s="8"/>
      <c r="D17" s="8"/>
      <c r="E17" s="8"/>
      <c r="F17" s="8"/>
      <c r="G17" s="8" t="s">
        <v>49</v>
      </c>
      <c r="H17" s="8"/>
      <c r="I17" s="9">
        <v>43101</v>
      </c>
      <c r="J17" s="8"/>
      <c r="K17" s="8"/>
      <c r="L17" s="8"/>
      <c r="M17" s="8" t="s">
        <v>88</v>
      </c>
      <c r="N17" s="8"/>
      <c r="O17" s="8" t="s">
        <v>119</v>
      </c>
      <c r="P17" s="8"/>
      <c r="Q17" s="20"/>
      <c r="R17" s="8"/>
      <c r="S17" s="8" t="s">
        <v>144</v>
      </c>
      <c r="T17" s="8"/>
      <c r="U17" s="10">
        <v>298.07</v>
      </c>
      <c r="V17" s="8"/>
      <c r="W17" s="10">
        <f t="shared" si="0"/>
        <v>2697.52</v>
      </c>
    </row>
    <row r="18" spans="1:23" hidden="1" x14ac:dyDescent="0.25">
      <c r="A18" s="8"/>
      <c r="B18" s="8"/>
      <c r="C18" s="8"/>
      <c r="D18" s="8"/>
      <c r="E18" s="8"/>
      <c r="F18" s="8"/>
      <c r="G18" s="8" t="s">
        <v>49</v>
      </c>
      <c r="H18" s="8"/>
      <c r="I18" s="9">
        <v>43101</v>
      </c>
      <c r="J18" s="8"/>
      <c r="K18" s="8"/>
      <c r="L18" s="8"/>
      <c r="M18" s="8" t="s">
        <v>89</v>
      </c>
      <c r="N18" s="8"/>
      <c r="O18" s="8" t="s">
        <v>119</v>
      </c>
      <c r="P18" s="8"/>
      <c r="Q18" s="20"/>
      <c r="R18" s="8"/>
      <c r="S18" s="8" t="s">
        <v>144</v>
      </c>
      <c r="T18" s="8"/>
      <c r="U18" s="10">
        <v>298.07</v>
      </c>
      <c r="V18" s="8"/>
      <c r="W18" s="10">
        <f t="shared" si="0"/>
        <v>2995.59</v>
      </c>
    </row>
    <row r="19" spans="1:23" hidden="1" x14ac:dyDescent="0.25">
      <c r="A19" s="8"/>
      <c r="B19" s="8"/>
      <c r="C19" s="8"/>
      <c r="D19" s="8"/>
      <c r="E19" s="8"/>
      <c r="F19" s="8"/>
      <c r="G19" s="8" t="s">
        <v>49</v>
      </c>
      <c r="H19" s="8"/>
      <c r="I19" s="9">
        <v>43101</v>
      </c>
      <c r="J19" s="8"/>
      <c r="K19" s="8"/>
      <c r="L19" s="8"/>
      <c r="M19" s="8" t="s">
        <v>90</v>
      </c>
      <c r="N19" s="8"/>
      <c r="O19" s="8" t="s">
        <v>119</v>
      </c>
      <c r="P19" s="8"/>
      <c r="Q19" s="20"/>
      <c r="R19" s="8"/>
      <c r="S19" s="8" t="s">
        <v>144</v>
      </c>
      <c r="T19" s="8"/>
      <c r="U19" s="10">
        <v>283.20999999999998</v>
      </c>
      <c r="V19" s="8"/>
      <c r="W19" s="10">
        <f t="shared" si="0"/>
        <v>3278.8</v>
      </c>
    </row>
    <row r="20" spans="1:23" hidden="1" x14ac:dyDescent="0.25">
      <c r="A20" s="8"/>
      <c r="B20" s="8"/>
      <c r="C20" s="8"/>
      <c r="D20" s="8"/>
      <c r="E20" s="8"/>
      <c r="F20" s="8"/>
      <c r="G20" s="8" t="s">
        <v>49</v>
      </c>
      <c r="H20" s="8"/>
      <c r="I20" s="9">
        <v>43101</v>
      </c>
      <c r="J20" s="8"/>
      <c r="K20" s="8"/>
      <c r="L20" s="8"/>
      <c r="M20" s="8" t="s">
        <v>91</v>
      </c>
      <c r="N20" s="8"/>
      <c r="O20" s="8" t="s">
        <v>119</v>
      </c>
      <c r="P20" s="8"/>
      <c r="Q20" s="20"/>
      <c r="R20" s="8"/>
      <c r="S20" s="8" t="s">
        <v>144</v>
      </c>
      <c r="T20" s="8"/>
      <c r="U20" s="10">
        <v>283.20999999999998</v>
      </c>
      <c r="V20" s="8"/>
      <c r="W20" s="10">
        <f t="shared" si="0"/>
        <v>3562.01</v>
      </c>
    </row>
    <row r="21" spans="1:23" hidden="1" x14ac:dyDescent="0.25">
      <c r="A21" s="8"/>
      <c r="B21" s="8"/>
      <c r="C21" s="8"/>
      <c r="D21" s="8"/>
      <c r="E21" s="8"/>
      <c r="F21" s="8"/>
      <c r="G21" s="8" t="s">
        <v>49</v>
      </c>
      <c r="H21" s="8"/>
      <c r="I21" s="9">
        <v>43101</v>
      </c>
      <c r="J21" s="8"/>
      <c r="K21" s="8"/>
      <c r="L21" s="8"/>
      <c r="M21" s="8" t="s">
        <v>92</v>
      </c>
      <c r="N21" s="8"/>
      <c r="O21" s="8" t="s">
        <v>119</v>
      </c>
      <c r="P21" s="8"/>
      <c r="Q21" s="20"/>
      <c r="R21" s="8"/>
      <c r="S21" s="8" t="s">
        <v>144</v>
      </c>
      <c r="T21" s="8"/>
      <c r="U21" s="10">
        <v>283.20999999999998</v>
      </c>
      <c r="V21" s="8"/>
      <c r="W21" s="10">
        <f t="shared" si="0"/>
        <v>3845.22</v>
      </c>
    </row>
    <row r="22" spans="1:23" hidden="1" x14ac:dyDescent="0.25">
      <c r="A22" s="8"/>
      <c r="B22" s="8"/>
      <c r="C22" s="8"/>
      <c r="D22" s="8"/>
      <c r="E22" s="8"/>
      <c r="F22" s="8"/>
      <c r="G22" s="8" t="s">
        <v>49</v>
      </c>
      <c r="H22" s="8"/>
      <c r="I22" s="9">
        <v>43101</v>
      </c>
      <c r="J22" s="8"/>
      <c r="K22" s="8"/>
      <c r="L22" s="8"/>
      <c r="M22" s="8" t="s">
        <v>93</v>
      </c>
      <c r="N22" s="8"/>
      <c r="O22" s="8" t="s">
        <v>119</v>
      </c>
      <c r="P22" s="8"/>
      <c r="Q22" s="20"/>
      <c r="R22" s="8"/>
      <c r="S22" s="8" t="s">
        <v>144</v>
      </c>
      <c r="T22" s="8"/>
      <c r="U22" s="10">
        <v>215.91</v>
      </c>
      <c r="V22" s="8"/>
      <c r="W22" s="10">
        <f t="shared" si="0"/>
        <v>4061.13</v>
      </c>
    </row>
    <row r="23" spans="1:23" hidden="1" x14ac:dyDescent="0.25">
      <c r="A23" s="8"/>
      <c r="B23" s="8"/>
      <c r="C23" s="8"/>
      <c r="D23" s="8"/>
      <c r="E23" s="8"/>
      <c r="F23" s="8"/>
      <c r="G23" s="8" t="s">
        <v>49</v>
      </c>
      <c r="H23" s="8"/>
      <c r="I23" s="9">
        <v>43101</v>
      </c>
      <c r="J23" s="8"/>
      <c r="K23" s="8"/>
      <c r="L23" s="8"/>
      <c r="M23" s="8" t="s">
        <v>94</v>
      </c>
      <c r="N23" s="8"/>
      <c r="O23" s="8" t="s">
        <v>119</v>
      </c>
      <c r="P23" s="8"/>
      <c r="Q23" s="20"/>
      <c r="R23" s="8"/>
      <c r="S23" s="8" t="s">
        <v>144</v>
      </c>
      <c r="T23" s="8"/>
      <c r="U23" s="10">
        <v>215.91</v>
      </c>
      <c r="V23" s="8"/>
      <c r="W23" s="10">
        <f t="shared" si="0"/>
        <v>4277.04</v>
      </c>
    </row>
    <row r="24" spans="1:23" hidden="1" x14ac:dyDescent="0.25">
      <c r="A24" s="8"/>
      <c r="B24" s="8"/>
      <c r="C24" s="8"/>
      <c r="D24" s="8"/>
      <c r="E24" s="8"/>
      <c r="F24" s="8"/>
      <c r="G24" s="8" t="s">
        <v>49</v>
      </c>
      <c r="H24" s="8"/>
      <c r="I24" s="9">
        <v>43101</v>
      </c>
      <c r="J24" s="8"/>
      <c r="K24" s="8"/>
      <c r="L24" s="8"/>
      <c r="M24" s="8" t="s">
        <v>95</v>
      </c>
      <c r="N24" s="8"/>
      <c r="O24" s="8" t="s">
        <v>119</v>
      </c>
      <c r="P24" s="8"/>
      <c r="Q24" s="20"/>
      <c r="R24" s="8"/>
      <c r="S24" s="8" t="s">
        <v>144</v>
      </c>
      <c r="T24" s="8"/>
      <c r="U24" s="10">
        <v>298.07</v>
      </c>
      <c r="V24" s="8"/>
      <c r="W24" s="10">
        <f t="shared" si="0"/>
        <v>4575.1099999999997</v>
      </c>
    </row>
    <row r="25" spans="1:23" hidden="1" x14ac:dyDescent="0.25">
      <c r="A25" s="8"/>
      <c r="B25" s="8"/>
      <c r="C25" s="8"/>
      <c r="D25" s="8"/>
      <c r="E25" s="8"/>
      <c r="F25" s="8"/>
      <c r="G25" s="8" t="s">
        <v>49</v>
      </c>
      <c r="H25" s="8"/>
      <c r="I25" s="9">
        <v>43101</v>
      </c>
      <c r="J25" s="8"/>
      <c r="K25" s="8"/>
      <c r="L25" s="8"/>
      <c r="M25" s="8" t="s">
        <v>96</v>
      </c>
      <c r="N25" s="8"/>
      <c r="O25" s="8" t="s">
        <v>119</v>
      </c>
      <c r="P25" s="8"/>
      <c r="Q25" s="20"/>
      <c r="R25" s="8"/>
      <c r="S25" s="8" t="s">
        <v>144</v>
      </c>
      <c r="T25" s="8"/>
      <c r="U25" s="10">
        <v>298.07</v>
      </c>
      <c r="V25" s="8"/>
      <c r="W25" s="10">
        <f t="shared" si="0"/>
        <v>4873.18</v>
      </c>
    </row>
    <row r="26" spans="1:23" hidden="1" x14ac:dyDescent="0.25">
      <c r="A26" s="8"/>
      <c r="B26" s="8"/>
      <c r="C26" s="8"/>
      <c r="D26" s="8"/>
      <c r="E26" s="8"/>
      <c r="F26" s="8"/>
      <c r="G26" s="8" t="s">
        <v>49</v>
      </c>
      <c r="H26" s="8"/>
      <c r="I26" s="9">
        <v>43101</v>
      </c>
      <c r="J26" s="8"/>
      <c r="K26" s="8"/>
      <c r="L26" s="8"/>
      <c r="M26" s="8" t="s">
        <v>97</v>
      </c>
      <c r="N26" s="8"/>
      <c r="O26" s="8" t="s">
        <v>119</v>
      </c>
      <c r="P26" s="8"/>
      <c r="Q26" s="20"/>
      <c r="R26" s="8"/>
      <c r="S26" s="8" t="s">
        <v>144</v>
      </c>
      <c r="T26" s="8"/>
      <c r="U26" s="10">
        <v>298.07</v>
      </c>
      <c r="V26" s="8"/>
      <c r="W26" s="10">
        <f t="shared" si="0"/>
        <v>5171.25</v>
      </c>
    </row>
    <row r="27" spans="1:23" hidden="1" x14ac:dyDescent="0.25">
      <c r="A27" s="8"/>
      <c r="B27" s="8"/>
      <c r="C27" s="8"/>
      <c r="D27" s="8"/>
      <c r="E27" s="8"/>
      <c r="F27" s="8"/>
      <c r="G27" s="8" t="s">
        <v>49</v>
      </c>
      <c r="H27" s="8"/>
      <c r="I27" s="9">
        <v>43101</v>
      </c>
      <c r="J27" s="8"/>
      <c r="K27" s="8"/>
      <c r="L27" s="8"/>
      <c r="M27" s="8" t="s">
        <v>98</v>
      </c>
      <c r="N27" s="8"/>
      <c r="O27" s="8" t="s">
        <v>119</v>
      </c>
      <c r="P27" s="8"/>
      <c r="Q27" s="20"/>
      <c r="R27" s="8"/>
      <c r="S27" s="8" t="s">
        <v>144</v>
      </c>
      <c r="T27" s="8"/>
      <c r="U27" s="10">
        <v>215.91</v>
      </c>
      <c r="V27" s="8"/>
      <c r="W27" s="10">
        <f t="shared" si="0"/>
        <v>5387.16</v>
      </c>
    </row>
    <row r="28" spans="1:23" hidden="1" x14ac:dyDescent="0.25">
      <c r="A28" s="8"/>
      <c r="B28" s="8"/>
      <c r="C28" s="8"/>
      <c r="D28" s="8"/>
      <c r="E28" s="8"/>
      <c r="F28" s="8"/>
      <c r="G28" s="8" t="s">
        <v>49</v>
      </c>
      <c r="H28" s="8"/>
      <c r="I28" s="9">
        <v>43101</v>
      </c>
      <c r="J28" s="8"/>
      <c r="K28" s="8"/>
      <c r="L28" s="8"/>
      <c r="M28" s="8" t="s">
        <v>99</v>
      </c>
      <c r="N28" s="8"/>
      <c r="O28" s="8" t="s">
        <v>119</v>
      </c>
      <c r="P28" s="8"/>
      <c r="Q28" s="20"/>
      <c r="R28" s="8"/>
      <c r="S28" s="8" t="s">
        <v>144</v>
      </c>
      <c r="T28" s="8"/>
      <c r="U28" s="10">
        <v>215.91</v>
      </c>
      <c r="V28" s="8"/>
      <c r="W28" s="10">
        <f t="shared" si="0"/>
        <v>5603.07</v>
      </c>
    </row>
    <row r="29" spans="1:23" hidden="1" x14ac:dyDescent="0.25">
      <c r="A29" s="8"/>
      <c r="B29" s="8"/>
      <c r="C29" s="8"/>
      <c r="D29" s="8"/>
      <c r="E29" s="8"/>
      <c r="F29" s="8"/>
      <c r="G29" s="8" t="s">
        <v>49</v>
      </c>
      <c r="H29" s="8"/>
      <c r="I29" s="9">
        <v>43101</v>
      </c>
      <c r="J29" s="8"/>
      <c r="K29" s="8"/>
      <c r="L29" s="8"/>
      <c r="M29" s="8" t="s">
        <v>100</v>
      </c>
      <c r="N29" s="8"/>
      <c r="O29" s="8" t="s">
        <v>119</v>
      </c>
      <c r="P29" s="8"/>
      <c r="Q29" s="20"/>
      <c r="R29" s="8"/>
      <c r="S29" s="8" t="s">
        <v>144</v>
      </c>
      <c r="T29" s="8"/>
      <c r="U29" s="10">
        <v>215.91</v>
      </c>
      <c r="V29" s="8"/>
      <c r="W29" s="10">
        <f t="shared" si="0"/>
        <v>5818.98</v>
      </c>
    </row>
    <row r="30" spans="1:23" hidden="1" x14ac:dyDescent="0.25">
      <c r="A30" s="8"/>
      <c r="B30" s="8"/>
      <c r="C30" s="8"/>
      <c r="D30" s="8"/>
      <c r="E30" s="8"/>
      <c r="F30" s="8"/>
      <c r="G30" s="8" t="s">
        <v>49</v>
      </c>
      <c r="H30" s="8"/>
      <c r="I30" s="9">
        <v>43101</v>
      </c>
      <c r="J30" s="8"/>
      <c r="K30" s="8"/>
      <c r="L30" s="8"/>
      <c r="M30" s="8" t="s">
        <v>101</v>
      </c>
      <c r="N30" s="8"/>
      <c r="O30" s="8" t="s">
        <v>119</v>
      </c>
      <c r="P30" s="8"/>
      <c r="Q30" s="20"/>
      <c r="R30" s="8"/>
      <c r="S30" s="8" t="s">
        <v>144</v>
      </c>
      <c r="T30" s="8"/>
      <c r="U30" s="10">
        <v>343.53</v>
      </c>
      <c r="V30" s="8"/>
      <c r="W30" s="10">
        <f t="shared" si="0"/>
        <v>6162.51</v>
      </c>
    </row>
    <row r="31" spans="1:23" hidden="1" x14ac:dyDescent="0.25">
      <c r="A31" s="8"/>
      <c r="B31" s="8"/>
      <c r="C31" s="8"/>
      <c r="D31" s="8"/>
      <c r="E31" s="8"/>
      <c r="F31" s="8"/>
      <c r="G31" s="8" t="s">
        <v>49</v>
      </c>
      <c r="H31" s="8"/>
      <c r="I31" s="9">
        <v>43101</v>
      </c>
      <c r="J31" s="8"/>
      <c r="K31" s="8"/>
      <c r="L31" s="8"/>
      <c r="M31" s="8" t="s">
        <v>102</v>
      </c>
      <c r="N31" s="8"/>
      <c r="O31" s="8" t="s">
        <v>119</v>
      </c>
      <c r="P31" s="8"/>
      <c r="Q31" s="20"/>
      <c r="R31" s="8"/>
      <c r="S31" s="8" t="s">
        <v>144</v>
      </c>
      <c r="T31" s="8"/>
      <c r="U31" s="10">
        <v>298.07</v>
      </c>
      <c r="V31" s="8"/>
      <c r="W31" s="10">
        <f t="shared" si="0"/>
        <v>6460.58</v>
      </c>
    </row>
    <row r="32" spans="1:23" hidden="1" x14ac:dyDescent="0.25">
      <c r="A32" s="8"/>
      <c r="B32" s="8"/>
      <c r="C32" s="8"/>
      <c r="D32" s="8"/>
      <c r="E32" s="8"/>
      <c r="F32" s="8"/>
      <c r="G32" s="8" t="s">
        <v>49</v>
      </c>
      <c r="H32" s="8"/>
      <c r="I32" s="9">
        <v>43101</v>
      </c>
      <c r="J32" s="8"/>
      <c r="K32" s="8"/>
      <c r="L32" s="8"/>
      <c r="M32" s="8" t="s">
        <v>103</v>
      </c>
      <c r="N32" s="8"/>
      <c r="O32" s="8" t="s">
        <v>119</v>
      </c>
      <c r="P32" s="8"/>
      <c r="Q32" s="20"/>
      <c r="R32" s="8"/>
      <c r="S32" s="8" t="s">
        <v>144</v>
      </c>
      <c r="T32" s="8"/>
      <c r="U32" s="10">
        <v>298.07</v>
      </c>
      <c r="V32" s="8"/>
      <c r="W32" s="10">
        <f t="shared" si="0"/>
        <v>6758.65</v>
      </c>
    </row>
    <row r="33" spans="1:23" hidden="1" x14ac:dyDescent="0.25">
      <c r="A33" s="8"/>
      <c r="B33" s="8"/>
      <c r="C33" s="8"/>
      <c r="D33" s="8"/>
      <c r="E33" s="8"/>
      <c r="F33" s="8"/>
      <c r="G33" s="8" t="s">
        <v>49</v>
      </c>
      <c r="H33" s="8"/>
      <c r="I33" s="9">
        <v>43101</v>
      </c>
      <c r="J33" s="8"/>
      <c r="K33" s="8"/>
      <c r="L33" s="8"/>
      <c r="M33" s="8" t="s">
        <v>104</v>
      </c>
      <c r="N33" s="8"/>
      <c r="O33" s="8" t="s">
        <v>119</v>
      </c>
      <c r="P33" s="8"/>
      <c r="Q33" s="20"/>
      <c r="R33" s="8"/>
      <c r="S33" s="8" t="s">
        <v>144</v>
      </c>
      <c r="T33" s="8"/>
      <c r="U33" s="10">
        <v>298.07</v>
      </c>
      <c r="V33" s="8"/>
      <c r="W33" s="10">
        <f t="shared" si="0"/>
        <v>7056.72</v>
      </c>
    </row>
    <row r="34" spans="1:23" hidden="1" x14ac:dyDescent="0.25">
      <c r="A34" s="8"/>
      <c r="B34" s="8"/>
      <c r="C34" s="8"/>
      <c r="D34" s="8"/>
      <c r="E34" s="8"/>
      <c r="F34" s="8"/>
      <c r="G34" s="8" t="s">
        <v>49</v>
      </c>
      <c r="H34" s="8"/>
      <c r="I34" s="9">
        <v>43101</v>
      </c>
      <c r="J34" s="8"/>
      <c r="K34" s="8"/>
      <c r="L34" s="8"/>
      <c r="M34" s="8" t="s">
        <v>105</v>
      </c>
      <c r="N34" s="8"/>
      <c r="O34" s="8" t="s">
        <v>119</v>
      </c>
      <c r="P34" s="8"/>
      <c r="Q34" s="20"/>
      <c r="R34" s="8"/>
      <c r="S34" s="8" t="s">
        <v>144</v>
      </c>
      <c r="T34" s="8"/>
      <c r="U34" s="10">
        <v>283.20999999999998</v>
      </c>
      <c r="V34" s="8"/>
      <c r="W34" s="10">
        <f t="shared" si="0"/>
        <v>7339.93</v>
      </c>
    </row>
    <row r="35" spans="1:23" hidden="1" x14ac:dyDescent="0.25">
      <c r="A35" s="8"/>
      <c r="B35" s="8"/>
      <c r="C35" s="8"/>
      <c r="D35" s="8"/>
      <c r="E35" s="8"/>
      <c r="F35" s="8"/>
      <c r="G35" s="8" t="s">
        <v>49</v>
      </c>
      <c r="H35" s="8"/>
      <c r="I35" s="9">
        <v>43101</v>
      </c>
      <c r="J35" s="8"/>
      <c r="K35" s="8"/>
      <c r="L35" s="8"/>
      <c r="M35" s="8" t="s">
        <v>106</v>
      </c>
      <c r="N35" s="8"/>
      <c r="O35" s="8" t="s">
        <v>119</v>
      </c>
      <c r="P35" s="8"/>
      <c r="Q35" s="20"/>
      <c r="R35" s="8"/>
      <c r="S35" s="8" t="s">
        <v>144</v>
      </c>
      <c r="T35" s="8"/>
      <c r="U35" s="10">
        <v>283.20999999999998</v>
      </c>
      <c r="V35" s="8"/>
      <c r="W35" s="10">
        <f t="shared" si="0"/>
        <v>7623.14</v>
      </c>
    </row>
    <row r="36" spans="1:23" hidden="1" x14ac:dyDescent="0.25">
      <c r="A36" s="8"/>
      <c r="B36" s="8"/>
      <c r="C36" s="8"/>
      <c r="D36" s="8"/>
      <c r="E36" s="8"/>
      <c r="F36" s="8"/>
      <c r="G36" s="8" t="s">
        <v>49</v>
      </c>
      <c r="H36" s="8"/>
      <c r="I36" s="9">
        <v>43101</v>
      </c>
      <c r="J36" s="8"/>
      <c r="K36" s="8"/>
      <c r="L36" s="8"/>
      <c r="M36" s="8" t="s">
        <v>107</v>
      </c>
      <c r="N36" s="8"/>
      <c r="O36" s="8" t="s">
        <v>119</v>
      </c>
      <c r="P36" s="8"/>
      <c r="Q36" s="20"/>
      <c r="R36" s="8"/>
      <c r="S36" s="8" t="s">
        <v>144</v>
      </c>
      <c r="T36" s="8"/>
      <c r="U36" s="10">
        <v>283.20999999999998</v>
      </c>
      <c r="V36" s="8"/>
      <c r="W36" s="10">
        <f t="shared" si="0"/>
        <v>7906.35</v>
      </c>
    </row>
    <row r="37" spans="1:23" hidden="1" x14ac:dyDescent="0.25">
      <c r="A37" s="8"/>
      <c r="B37" s="8"/>
      <c r="C37" s="8"/>
      <c r="D37" s="8"/>
      <c r="E37" s="8"/>
      <c r="F37" s="8"/>
      <c r="G37" s="8" t="s">
        <v>49</v>
      </c>
      <c r="H37" s="8"/>
      <c r="I37" s="9">
        <v>43101</v>
      </c>
      <c r="J37" s="8"/>
      <c r="K37" s="8"/>
      <c r="L37" s="8"/>
      <c r="M37" s="8" t="s">
        <v>108</v>
      </c>
      <c r="N37" s="8"/>
      <c r="O37" s="8" t="s">
        <v>119</v>
      </c>
      <c r="P37" s="8"/>
      <c r="Q37" s="20"/>
      <c r="R37" s="8"/>
      <c r="S37" s="8" t="s">
        <v>144</v>
      </c>
      <c r="T37" s="8"/>
      <c r="U37" s="10">
        <v>215.91</v>
      </c>
      <c r="V37" s="8"/>
      <c r="W37" s="10">
        <f t="shared" si="0"/>
        <v>8122.26</v>
      </c>
    </row>
    <row r="38" spans="1:23" hidden="1" x14ac:dyDescent="0.25">
      <c r="A38" s="8"/>
      <c r="B38" s="8"/>
      <c r="C38" s="8"/>
      <c r="D38" s="8"/>
      <c r="E38" s="8"/>
      <c r="F38" s="8"/>
      <c r="G38" s="8" t="s">
        <v>49</v>
      </c>
      <c r="H38" s="8"/>
      <c r="I38" s="9">
        <v>43101</v>
      </c>
      <c r="J38" s="8"/>
      <c r="K38" s="8"/>
      <c r="L38" s="8"/>
      <c r="M38" s="8" t="s">
        <v>109</v>
      </c>
      <c r="N38" s="8"/>
      <c r="O38" s="8" t="s">
        <v>119</v>
      </c>
      <c r="P38" s="8"/>
      <c r="Q38" s="20"/>
      <c r="R38" s="8"/>
      <c r="S38" s="8" t="s">
        <v>144</v>
      </c>
      <c r="T38" s="8"/>
      <c r="U38" s="10">
        <v>1542.56</v>
      </c>
      <c r="V38" s="8"/>
      <c r="W38" s="10">
        <f t="shared" si="0"/>
        <v>9664.82</v>
      </c>
    </row>
    <row r="39" spans="1:23" hidden="1" x14ac:dyDescent="0.25">
      <c r="A39" s="8"/>
      <c r="B39" s="8"/>
      <c r="C39" s="8"/>
      <c r="D39" s="8"/>
      <c r="E39" s="8"/>
      <c r="F39" s="8"/>
      <c r="G39" s="8" t="s">
        <v>49</v>
      </c>
      <c r="H39" s="8"/>
      <c r="I39" s="9">
        <v>43101</v>
      </c>
      <c r="J39" s="8"/>
      <c r="K39" s="8"/>
      <c r="L39" s="8"/>
      <c r="M39" s="8" t="s">
        <v>110</v>
      </c>
      <c r="N39" s="8"/>
      <c r="O39" s="8" t="s">
        <v>119</v>
      </c>
      <c r="P39" s="8"/>
      <c r="Q39" s="20"/>
      <c r="R39" s="8"/>
      <c r="S39" s="8" t="s">
        <v>144</v>
      </c>
      <c r="T39" s="8"/>
      <c r="U39" s="10">
        <v>154.72</v>
      </c>
      <c r="V39" s="8"/>
      <c r="W39" s="10">
        <f t="shared" si="0"/>
        <v>9819.5400000000009</v>
      </c>
    </row>
    <row r="40" spans="1:23" hidden="1" x14ac:dyDescent="0.25">
      <c r="A40" s="8"/>
      <c r="B40" s="8"/>
      <c r="C40" s="8"/>
      <c r="D40" s="8"/>
      <c r="E40" s="8"/>
      <c r="F40" s="8"/>
      <c r="G40" s="8" t="s">
        <v>49</v>
      </c>
      <c r="H40" s="8"/>
      <c r="I40" s="9">
        <v>43101</v>
      </c>
      <c r="J40" s="8"/>
      <c r="K40" s="8"/>
      <c r="L40" s="8"/>
      <c r="M40" s="8" t="s">
        <v>111</v>
      </c>
      <c r="N40" s="8"/>
      <c r="O40" s="8" t="s">
        <v>119</v>
      </c>
      <c r="P40" s="8"/>
      <c r="Q40" s="20"/>
      <c r="R40" s="8"/>
      <c r="S40" s="8" t="s">
        <v>144</v>
      </c>
      <c r="T40" s="8"/>
      <c r="U40" s="10">
        <v>154.72</v>
      </c>
      <c r="V40" s="8"/>
      <c r="W40" s="10">
        <f t="shared" ref="W40:W71" si="1">ROUND(W39+U40,5)</f>
        <v>9974.26</v>
      </c>
    </row>
    <row r="41" spans="1:23" hidden="1" x14ac:dyDescent="0.25">
      <c r="A41" s="8"/>
      <c r="B41" s="8"/>
      <c r="C41" s="8"/>
      <c r="D41" s="8"/>
      <c r="E41" s="8"/>
      <c r="F41" s="8"/>
      <c r="G41" s="8" t="s">
        <v>49</v>
      </c>
      <c r="H41" s="8"/>
      <c r="I41" s="9">
        <v>43101</v>
      </c>
      <c r="J41" s="8"/>
      <c r="K41" s="8"/>
      <c r="L41" s="8"/>
      <c r="M41" s="8" t="s">
        <v>112</v>
      </c>
      <c r="N41" s="8"/>
      <c r="O41" s="8" t="s">
        <v>119</v>
      </c>
      <c r="P41" s="8"/>
      <c r="Q41" s="20"/>
      <c r="R41" s="8"/>
      <c r="S41" s="8" t="s">
        <v>144</v>
      </c>
      <c r="T41" s="8"/>
      <c r="U41" s="10">
        <v>154.72</v>
      </c>
      <c r="V41" s="8"/>
      <c r="W41" s="10">
        <f t="shared" si="1"/>
        <v>10128.98</v>
      </c>
    </row>
    <row r="42" spans="1:23" hidden="1" x14ac:dyDescent="0.25">
      <c r="A42" s="8"/>
      <c r="B42" s="8"/>
      <c r="C42" s="8"/>
      <c r="D42" s="8"/>
      <c r="E42" s="8"/>
      <c r="F42" s="8"/>
      <c r="G42" s="8" t="s">
        <v>49</v>
      </c>
      <c r="H42" s="8"/>
      <c r="I42" s="9">
        <v>43101</v>
      </c>
      <c r="J42" s="8"/>
      <c r="K42" s="8"/>
      <c r="L42" s="8"/>
      <c r="M42" s="8" t="s">
        <v>113</v>
      </c>
      <c r="N42" s="8"/>
      <c r="O42" s="8" t="s">
        <v>119</v>
      </c>
      <c r="P42" s="8"/>
      <c r="Q42" s="20"/>
      <c r="R42" s="8"/>
      <c r="S42" s="8" t="s">
        <v>144</v>
      </c>
      <c r="T42" s="8"/>
      <c r="U42" s="10">
        <v>154.72</v>
      </c>
      <c r="V42" s="8"/>
      <c r="W42" s="10">
        <f t="shared" si="1"/>
        <v>10283.700000000001</v>
      </c>
    </row>
    <row r="43" spans="1:23" hidden="1" x14ac:dyDescent="0.25">
      <c r="A43" s="8"/>
      <c r="B43" s="8"/>
      <c r="C43" s="8"/>
      <c r="D43" s="8"/>
      <c r="E43" s="8"/>
      <c r="F43" s="8"/>
      <c r="G43" s="8" t="s">
        <v>49</v>
      </c>
      <c r="H43" s="8"/>
      <c r="I43" s="9">
        <v>43191</v>
      </c>
      <c r="J43" s="8"/>
      <c r="K43" s="8"/>
      <c r="L43" s="8"/>
      <c r="M43" s="8" t="s">
        <v>79</v>
      </c>
      <c r="N43" s="8"/>
      <c r="O43" s="8" t="s">
        <v>119</v>
      </c>
      <c r="P43" s="8"/>
      <c r="Q43" s="20"/>
      <c r="R43" s="8"/>
      <c r="S43" s="8" t="s">
        <v>144</v>
      </c>
      <c r="T43" s="8"/>
      <c r="U43" s="10">
        <v>215.91</v>
      </c>
      <c r="V43" s="8"/>
      <c r="W43" s="10">
        <f t="shared" si="1"/>
        <v>10499.61</v>
      </c>
    </row>
    <row r="44" spans="1:23" hidden="1" x14ac:dyDescent="0.25">
      <c r="A44" s="8"/>
      <c r="B44" s="8"/>
      <c r="C44" s="8"/>
      <c r="D44" s="8"/>
      <c r="E44" s="8"/>
      <c r="F44" s="8"/>
      <c r="G44" s="8" t="s">
        <v>49</v>
      </c>
      <c r="H44" s="8"/>
      <c r="I44" s="9">
        <v>43191</v>
      </c>
      <c r="J44" s="8"/>
      <c r="K44" s="8"/>
      <c r="L44" s="8"/>
      <c r="M44" s="8" t="s">
        <v>80</v>
      </c>
      <c r="N44" s="8"/>
      <c r="O44" s="8" t="s">
        <v>119</v>
      </c>
      <c r="P44" s="8"/>
      <c r="Q44" s="20"/>
      <c r="R44" s="8"/>
      <c r="S44" s="8" t="s">
        <v>144</v>
      </c>
      <c r="T44" s="8"/>
      <c r="U44" s="10">
        <v>298.07</v>
      </c>
      <c r="V44" s="8"/>
      <c r="W44" s="10">
        <f t="shared" si="1"/>
        <v>10797.68</v>
      </c>
    </row>
    <row r="45" spans="1:23" hidden="1" x14ac:dyDescent="0.25">
      <c r="A45" s="8"/>
      <c r="B45" s="8"/>
      <c r="C45" s="8"/>
      <c r="D45" s="8"/>
      <c r="E45" s="8"/>
      <c r="F45" s="8"/>
      <c r="G45" s="8" t="s">
        <v>49</v>
      </c>
      <c r="H45" s="8"/>
      <c r="I45" s="9">
        <v>43191</v>
      </c>
      <c r="J45" s="8"/>
      <c r="K45" s="8"/>
      <c r="L45" s="8"/>
      <c r="M45" s="8" t="s">
        <v>81</v>
      </c>
      <c r="N45" s="8"/>
      <c r="O45" s="8" t="s">
        <v>119</v>
      </c>
      <c r="P45" s="8"/>
      <c r="Q45" s="20"/>
      <c r="R45" s="8"/>
      <c r="S45" s="8" t="s">
        <v>144</v>
      </c>
      <c r="T45" s="8"/>
      <c r="U45" s="10">
        <v>298.07</v>
      </c>
      <c r="V45" s="8"/>
      <c r="W45" s="10">
        <f t="shared" si="1"/>
        <v>11095.75</v>
      </c>
    </row>
    <row r="46" spans="1:23" hidden="1" x14ac:dyDescent="0.25">
      <c r="A46" s="8"/>
      <c r="B46" s="8"/>
      <c r="C46" s="8"/>
      <c r="D46" s="8"/>
      <c r="E46" s="8"/>
      <c r="F46" s="8"/>
      <c r="G46" s="8" t="s">
        <v>49</v>
      </c>
      <c r="H46" s="8"/>
      <c r="I46" s="9">
        <v>43191</v>
      </c>
      <c r="J46" s="8"/>
      <c r="K46" s="8"/>
      <c r="L46" s="8"/>
      <c r="M46" s="8" t="s">
        <v>82</v>
      </c>
      <c r="N46" s="8"/>
      <c r="O46" s="8" t="s">
        <v>119</v>
      </c>
      <c r="P46" s="8"/>
      <c r="Q46" s="20"/>
      <c r="R46" s="8"/>
      <c r="S46" s="8" t="s">
        <v>144</v>
      </c>
      <c r="T46" s="8"/>
      <c r="U46" s="10">
        <v>298.07</v>
      </c>
      <c r="V46" s="8"/>
      <c r="W46" s="10">
        <f t="shared" si="1"/>
        <v>11393.82</v>
      </c>
    </row>
    <row r="47" spans="1:23" hidden="1" x14ac:dyDescent="0.25">
      <c r="A47" s="8"/>
      <c r="B47" s="8"/>
      <c r="C47" s="8"/>
      <c r="D47" s="8"/>
      <c r="E47" s="8"/>
      <c r="F47" s="8"/>
      <c r="G47" s="8" t="s">
        <v>49</v>
      </c>
      <c r="H47" s="8"/>
      <c r="I47" s="9">
        <v>43191</v>
      </c>
      <c r="J47" s="8"/>
      <c r="K47" s="8"/>
      <c r="L47" s="8"/>
      <c r="M47" s="8" t="s">
        <v>83</v>
      </c>
      <c r="N47" s="8"/>
      <c r="O47" s="8" t="s">
        <v>119</v>
      </c>
      <c r="P47" s="8"/>
      <c r="Q47" s="20"/>
      <c r="R47" s="8"/>
      <c r="S47" s="8" t="s">
        <v>144</v>
      </c>
      <c r="T47" s="8"/>
      <c r="U47" s="10">
        <v>215.91</v>
      </c>
      <c r="V47" s="8"/>
      <c r="W47" s="10">
        <f t="shared" si="1"/>
        <v>11609.73</v>
      </c>
    </row>
    <row r="48" spans="1:23" hidden="1" x14ac:dyDescent="0.25">
      <c r="A48" s="8"/>
      <c r="B48" s="8"/>
      <c r="C48" s="8"/>
      <c r="D48" s="8"/>
      <c r="E48" s="8"/>
      <c r="F48" s="8"/>
      <c r="G48" s="8" t="s">
        <v>49</v>
      </c>
      <c r="H48" s="8"/>
      <c r="I48" s="9">
        <v>43191</v>
      </c>
      <c r="J48" s="8"/>
      <c r="K48" s="8"/>
      <c r="L48" s="8"/>
      <c r="M48" s="8" t="s">
        <v>84</v>
      </c>
      <c r="N48" s="8"/>
      <c r="O48" s="8" t="s">
        <v>119</v>
      </c>
      <c r="P48" s="8"/>
      <c r="Q48" s="20"/>
      <c r="R48" s="8"/>
      <c r="S48" s="8" t="s">
        <v>144</v>
      </c>
      <c r="T48" s="8"/>
      <c r="U48" s="10">
        <v>215.91</v>
      </c>
      <c r="V48" s="8"/>
      <c r="W48" s="10">
        <f t="shared" si="1"/>
        <v>11825.64</v>
      </c>
    </row>
    <row r="49" spans="1:23" hidden="1" x14ac:dyDescent="0.25">
      <c r="A49" s="8"/>
      <c r="B49" s="8"/>
      <c r="C49" s="8"/>
      <c r="D49" s="8"/>
      <c r="E49" s="8"/>
      <c r="F49" s="8"/>
      <c r="G49" s="8" t="s">
        <v>49</v>
      </c>
      <c r="H49" s="8"/>
      <c r="I49" s="9">
        <v>43191</v>
      </c>
      <c r="J49" s="8"/>
      <c r="K49" s="8"/>
      <c r="L49" s="8"/>
      <c r="M49" s="8" t="s">
        <v>85</v>
      </c>
      <c r="N49" s="8"/>
      <c r="O49" s="8" t="s">
        <v>119</v>
      </c>
      <c r="P49" s="8"/>
      <c r="Q49" s="20"/>
      <c r="R49" s="8"/>
      <c r="S49" s="8" t="s">
        <v>144</v>
      </c>
      <c r="T49" s="8"/>
      <c r="U49" s="10">
        <v>215.91</v>
      </c>
      <c r="V49" s="8"/>
      <c r="W49" s="10">
        <f t="shared" si="1"/>
        <v>12041.55</v>
      </c>
    </row>
    <row r="50" spans="1:23" hidden="1" x14ac:dyDescent="0.25">
      <c r="A50" s="8"/>
      <c r="B50" s="8"/>
      <c r="C50" s="8"/>
      <c r="D50" s="8"/>
      <c r="E50" s="8"/>
      <c r="F50" s="8"/>
      <c r="G50" s="8" t="s">
        <v>49</v>
      </c>
      <c r="H50" s="8"/>
      <c r="I50" s="9">
        <v>43191</v>
      </c>
      <c r="J50" s="8"/>
      <c r="K50" s="8"/>
      <c r="L50" s="8"/>
      <c r="M50" s="8" t="s">
        <v>86</v>
      </c>
      <c r="N50" s="8"/>
      <c r="O50" s="8" t="s">
        <v>119</v>
      </c>
      <c r="P50" s="8"/>
      <c r="Q50" s="20"/>
      <c r="R50" s="8"/>
      <c r="S50" s="8" t="s">
        <v>144</v>
      </c>
      <c r="T50" s="8"/>
      <c r="U50" s="10">
        <v>343.53</v>
      </c>
      <c r="V50" s="8"/>
      <c r="W50" s="10">
        <f t="shared" si="1"/>
        <v>12385.08</v>
      </c>
    </row>
    <row r="51" spans="1:23" hidden="1" x14ac:dyDescent="0.25">
      <c r="A51" s="8"/>
      <c r="B51" s="8"/>
      <c r="C51" s="8"/>
      <c r="D51" s="8"/>
      <c r="E51" s="8"/>
      <c r="F51" s="8"/>
      <c r="G51" s="8" t="s">
        <v>49</v>
      </c>
      <c r="H51" s="8"/>
      <c r="I51" s="9">
        <v>43191</v>
      </c>
      <c r="J51" s="8"/>
      <c r="K51" s="8"/>
      <c r="L51" s="8"/>
      <c r="M51" s="8" t="s">
        <v>87</v>
      </c>
      <c r="N51" s="8"/>
      <c r="O51" s="8" t="s">
        <v>119</v>
      </c>
      <c r="P51" s="8"/>
      <c r="Q51" s="20"/>
      <c r="R51" s="8"/>
      <c r="S51" s="8" t="s">
        <v>144</v>
      </c>
      <c r="T51" s="8"/>
      <c r="U51" s="10">
        <v>298.07</v>
      </c>
      <c r="V51" s="8"/>
      <c r="W51" s="10">
        <f t="shared" si="1"/>
        <v>12683.15</v>
      </c>
    </row>
    <row r="52" spans="1:23" hidden="1" x14ac:dyDescent="0.25">
      <c r="A52" s="8"/>
      <c r="B52" s="8"/>
      <c r="C52" s="8"/>
      <c r="D52" s="8"/>
      <c r="E52" s="8"/>
      <c r="F52" s="8"/>
      <c r="G52" s="8" t="s">
        <v>49</v>
      </c>
      <c r="H52" s="8"/>
      <c r="I52" s="9">
        <v>43191</v>
      </c>
      <c r="J52" s="8"/>
      <c r="K52" s="8"/>
      <c r="L52" s="8"/>
      <c r="M52" s="8" t="s">
        <v>88</v>
      </c>
      <c r="N52" s="8"/>
      <c r="O52" s="8" t="s">
        <v>119</v>
      </c>
      <c r="P52" s="8"/>
      <c r="Q52" s="20"/>
      <c r="R52" s="8"/>
      <c r="S52" s="8" t="s">
        <v>144</v>
      </c>
      <c r="T52" s="8"/>
      <c r="U52" s="10">
        <v>298.07</v>
      </c>
      <c r="V52" s="8"/>
      <c r="W52" s="10">
        <f t="shared" si="1"/>
        <v>12981.22</v>
      </c>
    </row>
    <row r="53" spans="1:23" hidden="1" x14ac:dyDescent="0.25">
      <c r="A53" s="8"/>
      <c r="B53" s="8"/>
      <c r="C53" s="8"/>
      <c r="D53" s="8"/>
      <c r="E53" s="8"/>
      <c r="F53" s="8"/>
      <c r="G53" s="8" t="s">
        <v>49</v>
      </c>
      <c r="H53" s="8"/>
      <c r="I53" s="9">
        <v>43191</v>
      </c>
      <c r="J53" s="8"/>
      <c r="K53" s="8"/>
      <c r="L53" s="8"/>
      <c r="M53" s="8" t="s">
        <v>89</v>
      </c>
      <c r="N53" s="8"/>
      <c r="O53" s="8" t="s">
        <v>119</v>
      </c>
      <c r="P53" s="8"/>
      <c r="Q53" s="20"/>
      <c r="R53" s="8"/>
      <c r="S53" s="8" t="s">
        <v>144</v>
      </c>
      <c r="T53" s="8"/>
      <c r="U53" s="10">
        <v>298.07</v>
      </c>
      <c r="V53" s="8"/>
      <c r="W53" s="10">
        <f t="shared" si="1"/>
        <v>13279.29</v>
      </c>
    </row>
    <row r="54" spans="1:23" hidden="1" x14ac:dyDescent="0.25">
      <c r="A54" s="8"/>
      <c r="B54" s="8"/>
      <c r="C54" s="8"/>
      <c r="D54" s="8"/>
      <c r="E54" s="8"/>
      <c r="F54" s="8"/>
      <c r="G54" s="8" t="s">
        <v>49</v>
      </c>
      <c r="H54" s="8"/>
      <c r="I54" s="9">
        <v>43191</v>
      </c>
      <c r="J54" s="8"/>
      <c r="K54" s="8"/>
      <c r="L54" s="8"/>
      <c r="M54" s="8" t="s">
        <v>90</v>
      </c>
      <c r="N54" s="8"/>
      <c r="O54" s="8" t="s">
        <v>119</v>
      </c>
      <c r="P54" s="8"/>
      <c r="Q54" s="20"/>
      <c r="R54" s="8"/>
      <c r="S54" s="8" t="s">
        <v>144</v>
      </c>
      <c r="T54" s="8"/>
      <c r="U54" s="10">
        <v>283.20999999999998</v>
      </c>
      <c r="V54" s="8"/>
      <c r="W54" s="10">
        <f t="shared" si="1"/>
        <v>13562.5</v>
      </c>
    </row>
    <row r="55" spans="1:23" hidden="1" x14ac:dyDescent="0.25">
      <c r="A55" s="8"/>
      <c r="B55" s="8"/>
      <c r="C55" s="8"/>
      <c r="D55" s="8"/>
      <c r="E55" s="8"/>
      <c r="F55" s="8"/>
      <c r="G55" s="8" t="s">
        <v>49</v>
      </c>
      <c r="H55" s="8"/>
      <c r="I55" s="9">
        <v>43191</v>
      </c>
      <c r="J55" s="8"/>
      <c r="K55" s="8"/>
      <c r="L55" s="8"/>
      <c r="M55" s="8" t="s">
        <v>91</v>
      </c>
      <c r="N55" s="8"/>
      <c r="O55" s="8" t="s">
        <v>119</v>
      </c>
      <c r="P55" s="8"/>
      <c r="Q55" s="20"/>
      <c r="R55" s="8"/>
      <c r="S55" s="8" t="s">
        <v>144</v>
      </c>
      <c r="T55" s="8"/>
      <c r="U55" s="10">
        <v>283.20999999999998</v>
      </c>
      <c r="V55" s="8"/>
      <c r="W55" s="10">
        <f t="shared" si="1"/>
        <v>13845.71</v>
      </c>
    </row>
    <row r="56" spans="1:23" hidden="1" x14ac:dyDescent="0.25">
      <c r="A56" s="8"/>
      <c r="B56" s="8"/>
      <c r="C56" s="8"/>
      <c r="D56" s="8"/>
      <c r="E56" s="8"/>
      <c r="F56" s="8"/>
      <c r="G56" s="8" t="s">
        <v>49</v>
      </c>
      <c r="H56" s="8"/>
      <c r="I56" s="9">
        <v>43191</v>
      </c>
      <c r="J56" s="8"/>
      <c r="K56" s="8"/>
      <c r="L56" s="8"/>
      <c r="M56" s="8" t="s">
        <v>92</v>
      </c>
      <c r="N56" s="8"/>
      <c r="O56" s="8" t="s">
        <v>119</v>
      </c>
      <c r="P56" s="8"/>
      <c r="Q56" s="20"/>
      <c r="R56" s="8"/>
      <c r="S56" s="8" t="s">
        <v>144</v>
      </c>
      <c r="T56" s="8"/>
      <c r="U56" s="10">
        <v>283.20999999999998</v>
      </c>
      <c r="V56" s="8"/>
      <c r="W56" s="10">
        <f t="shared" si="1"/>
        <v>14128.92</v>
      </c>
    </row>
    <row r="57" spans="1:23" hidden="1" x14ac:dyDescent="0.25">
      <c r="A57" s="8"/>
      <c r="B57" s="8"/>
      <c r="C57" s="8"/>
      <c r="D57" s="8"/>
      <c r="E57" s="8"/>
      <c r="F57" s="8"/>
      <c r="G57" s="8" t="s">
        <v>49</v>
      </c>
      <c r="H57" s="8"/>
      <c r="I57" s="9">
        <v>43191</v>
      </c>
      <c r="J57" s="8"/>
      <c r="K57" s="8"/>
      <c r="L57" s="8"/>
      <c r="M57" s="8" t="s">
        <v>93</v>
      </c>
      <c r="N57" s="8"/>
      <c r="O57" s="8" t="s">
        <v>119</v>
      </c>
      <c r="P57" s="8"/>
      <c r="Q57" s="20"/>
      <c r="R57" s="8"/>
      <c r="S57" s="8" t="s">
        <v>144</v>
      </c>
      <c r="T57" s="8"/>
      <c r="U57" s="10">
        <v>215.91</v>
      </c>
      <c r="V57" s="8"/>
      <c r="W57" s="10">
        <f t="shared" si="1"/>
        <v>14344.83</v>
      </c>
    </row>
    <row r="58" spans="1:23" hidden="1" x14ac:dyDescent="0.25">
      <c r="A58" s="8"/>
      <c r="B58" s="8"/>
      <c r="C58" s="8"/>
      <c r="D58" s="8"/>
      <c r="E58" s="8"/>
      <c r="F58" s="8"/>
      <c r="G58" s="8" t="s">
        <v>49</v>
      </c>
      <c r="H58" s="8"/>
      <c r="I58" s="9">
        <v>43191</v>
      </c>
      <c r="J58" s="8"/>
      <c r="K58" s="8"/>
      <c r="L58" s="8"/>
      <c r="M58" s="8" t="s">
        <v>94</v>
      </c>
      <c r="N58" s="8"/>
      <c r="O58" s="8" t="s">
        <v>119</v>
      </c>
      <c r="P58" s="8"/>
      <c r="Q58" s="20"/>
      <c r="R58" s="8"/>
      <c r="S58" s="8" t="s">
        <v>144</v>
      </c>
      <c r="T58" s="8"/>
      <c r="U58" s="10">
        <v>215.91</v>
      </c>
      <c r="V58" s="8"/>
      <c r="W58" s="10">
        <f t="shared" si="1"/>
        <v>14560.74</v>
      </c>
    </row>
    <row r="59" spans="1:23" hidden="1" x14ac:dyDescent="0.25">
      <c r="A59" s="8"/>
      <c r="B59" s="8"/>
      <c r="C59" s="8"/>
      <c r="D59" s="8"/>
      <c r="E59" s="8"/>
      <c r="F59" s="8"/>
      <c r="G59" s="8" t="s">
        <v>49</v>
      </c>
      <c r="H59" s="8"/>
      <c r="I59" s="9">
        <v>43191</v>
      </c>
      <c r="J59" s="8"/>
      <c r="K59" s="8"/>
      <c r="L59" s="8"/>
      <c r="M59" s="8" t="s">
        <v>95</v>
      </c>
      <c r="N59" s="8"/>
      <c r="O59" s="8" t="s">
        <v>119</v>
      </c>
      <c r="P59" s="8"/>
      <c r="Q59" s="20"/>
      <c r="R59" s="8"/>
      <c r="S59" s="8" t="s">
        <v>144</v>
      </c>
      <c r="T59" s="8"/>
      <c r="U59" s="10">
        <v>298.07</v>
      </c>
      <c r="V59" s="8"/>
      <c r="W59" s="10">
        <f t="shared" si="1"/>
        <v>14858.81</v>
      </c>
    </row>
    <row r="60" spans="1:23" hidden="1" x14ac:dyDescent="0.25">
      <c r="A60" s="8"/>
      <c r="B60" s="8"/>
      <c r="C60" s="8"/>
      <c r="D60" s="8"/>
      <c r="E60" s="8"/>
      <c r="F60" s="8"/>
      <c r="G60" s="8" t="s">
        <v>49</v>
      </c>
      <c r="H60" s="8"/>
      <c r="I60" s="9">
        <v>43191</v>
      </c>
      <c r="J60" s="8"/>
      <c r="K60" s="8"/>
      <c r="L60" s="8"/>
      <c r="M60" s="8" t="s">
        <v>96</v>
      </c>
      <c r="N60" s="8"/>
      <c r="O60" s="8" t="s">
        <v>119</v>
      </c>
      <c r="P60" s="8"/>
      <c r="Q60" s="20"/>
      <c r="R60" s="8"/>
      <c r="S60" s="8" t="s">
        <v>144</v>
      </c>
      <c r="T60" s="8"/>
      <c r="U60" s="10">
        <v>298.07</v>
      </c>
      <c r="V60" s="8"/>
      <c r="W60" s="10">
        <f t="shared" si="1"/>
        <v>15156.88</v>
      </c>
    </row>
    <row r="61" spans="1:23" hidden="1" x14ac:dyDescent="0.25">
      <c r="A61" s="8"/>
      <c r="B61" s="8"/>
      <c r="C61" s="8"/>
      <c r="D61" s="8"/>
      <c r="E61" s="8"/>
      <c r="F61" s="8"/>
      <c r="G61" s="8" t="s">
        <v>49</v>
      </c>
      <c r="H61" s="8"/>
      <c r="I61" s="9">
        <v>43191</v>
      </c>
      <c r="J61" s="8"/>
      <c r="K61" s="8"/>
      <c r="L61" s="8"/>
      <c r="M61" s="8" t="s">
        <v>97</v>
      </c>
      <c r="N61" s="8"/>
      <c r="O61" s="8" t="s">
        <v>119</v>
      </c>
      <c r="P61" s="8"/>
      <c r="Q61" s="20"/>
      <c r="R61" s="8"/>
      <c r="S61" s="8" t="s">
        <v>144</v>
      </c>
      <c r="T61" s="8"/>
      <c r="U61" s="10">
        <v>298.07</v>
      </c>
      <c r="V61" s="8"/>
      <c r="W61" s="10">
        <f t="shared" si="1"/>
        <v>15454.95</v>
      </c>
    </row>
    <row r="62" spans="1:23" hidden="1" x14ac:dyDescent="0.25">
      <c r="A62" s="8"/>
      <c r="B62" s="8"/>
      <c r="C62" s="8"/>
      <c r="D62" s="8"/>
      <c r="E62" s="8"/>
      <c r="F62" s="8"/>
      <c r="G62" s="8" t="s">
        <v>49</v>
      </c>
      <c r="H62" s="8"/>
      <c r="I62" s="9">
        <v>43191</v>
      </c>
      <c r="J62" s="8"/>
      <c r="K62" s="8"/>
      <c r="L62" s="8"/>
      <c r="M62" s="8" t="s">
        <v>98</v>
      </c>
      <c r="N62" s="8"/>
      <c r="O62" s="8" t="s">
        <v>119</v>
      </c>
      <c r="P62" s="8"/>
      <c r="Q62" s="20"/>
      <c r="R62" s="8"/>
      <c r="S62" s="8" t="s">
        <v>144</v>
      </c>
      <c r="T62" s="8"/>
      <c r="U62" s="10">
        <v>215.91</v>
      </c>
      <c r="V62" s="8"/>
      <c r="W62" s="10">
        <f t="shared" si="1"/>
        <v>15670.86</v>
      </c>
    </row>
    <row r="63" spans="1:23" hidden="1" x14ac:dyDescent="0.25">
      <c r="A63" s="8"/>
      <c r="B63" s="8"/>
      <c r="C63" s="8"/>
      <c r="D63" s="8"/>
      <c r="E63" s="8"/>
      <c r="F63" s="8"/>
      <c r="G63" s="8" t="s">
        <v>49</v>
      </c>
      <c r="H63" s="8"/>
      <c r="I63" s="9">
        <v>43191</v>
      </c>
      <c r="J63" s="8"/>
      <c r="K63" s="8"/>
      <c r="L63" s="8"/>
      <c r="M63" s="8" t="s">
        <v>99</v>
      </c>
      <c r="N63" s="8"/>
      <c r="O63" s="8" t="s">
        <v>119</v>
      </c>
      <c r="P63" s="8"/>
      <c r="Q63" s="20"/>
      <c r="R63" s="8"/>
      <c r="S63" s="8" t="s">
        <v>144</v>
      </c>
      <c r="T63" s="8"/>
      <c r="U63" s="10">
        <v>215.91</v>
      </c>
      <c r="V63" s="8"/>
      <c r="W63" s="10">
        <f t="shared" si="1"/>
        <v>15886.77</v>
      </c>
    </row>
    <row r="64" spans="1:23" hidden="1" x14ac:dyDescent="0.25">
      <c r="A64" s="8"/>
      <c r="B64" s="8"/>
      <c r="C64" s="8"/>
      <c r="D64" s="8"/>
      <c r="E64" s="8"/>
      <c r="F64" s="8"/>
      <c r="G64" s="8" t="s">
        <v>49</v>
      </c>
      <c r="H64" s="8"/>
      <c r="I64" s="9">
        <v>43191</v>
      </c>
      <c r="J64" s="8"/>
      <c r="K64" s="8"/>
      <c r="L64" s="8"/>
      <c r="M64" s="8" t="s">
        <v>100</v>
      </c>
      <c r="N64" s="8"/>
      <c r="O64" s="8" t="s">
        <v>119</v>
      </c>
      <c r="P64" s="8"/>
      <c r="Q64" s="20"/>
      <c r="R64" s="8"/>
      <c r="S64" s="8" t="s">
        <v>144</v>
      </c>
      <c r="T64" s="8"/>
      <c r="U64" s="10">
        <v>215.91</v>
      </c>
      <c r="V64" s="8"/>
      <c r="W64" s="10">
        <f t="shared" si="1"/>
        <v>16102.68</v>
      </c>
    </row>
    <row r="65" spans="1:23" hidden="1" x14ac:dyDescent="0.25">
      <c r="A65" s="8"/>
      <c r="B65" s="8"/>
      <c r="C65" s="8"/>
      <c r="D65" s="8"/>
      <c r="E65" s="8"/>
      <c r="F65" s="8"/>
      <c r="G65" s="8" t="s">
        <v>49</v>
      </c>
      <c r="H65" s="8"/>
      <c r="I65" s="9">
        <v>43191</v>
      </c>
      <c r="J65" s="8"/>
      <c r="K65" s="8"/>
      <c r="L65" s="8"/>
      <c r="M65" s="8" t="s">
        <v>101</v>
      </c>
      <c r="N65" s="8"/>
      <c r="O65" s="8" t="s">
        <v>119</v>
      </c>
      <c r="P65" s="8"/>
      <c r="Q65" s="20"/>
      <c r="R65" s="8"/>
      <c r="S65" s="8" t="s">
        <v>144</v>
      </c>
      <c r="T65" s="8"/>
      <c r="U65" s="10">
        <v>343.53</v>
      </c>
      <c r="V65" s="8"/>
      <c r="W65" s="10">
        <f t="shared" si="1"/>
        <v>16446.21</v>
      </c>
    </row>
    <row r="66" spans="1:23" hidden="1" x14ac:dyDescent="0.25">
      <c r="A66" s="8"/>
      <c r="B66" s="8"/>
      <c r="C66" s="8"/>
      <c r="D66" s="8"/>
      <c r="E66" s="8"/>
      <c r="F66" s="8"/>
      <c r="G66" s="8" t="s">
        <v>49</v>
      </c>
      <c r="H66" s="8"/>
      <c r="I66" s="9">
        <v>43191</v>
      </c>
      <c r="J66" s="8"/>
      <c r="K66" s="8"/>
      <c r="L66" s="8"/>
      <c r="M66" s="8" t="s">
        <v>102</v>
      </c>
      <c r="N66" s="8"/>
      <c r="O66" s="8" t="s">
        <v>119</v>
      </c>
      <c r="P66" s="8"/>
      <c r="Q66" s="20"/>
      <c r="R66" s="8"/>
      <c r="S66" s="8" t="s">
        <v>144</v>
      </c>
      <c r="T66" s="8"/>
      <c r="U66" s="10">
        <v>298.07</v>
      </c>
      <c r="V66" s="8"/>
      <c r="W66" s="10">
        <f t="shared" si="1"/>
        <v>16744.28</v>
      </c>
    </row>
    <row r="67" spans="1:23" hidden="1" x14ac:dyDescent="0.25">
      <c r="A67" s="8"/>
      <c r="B67" s="8"/>
      <c r="C67" s="8"/>
      <c r="D67" s="8"/>
      <c r="E67" s="8"/>
      <c r="F67" s="8"/>
      <c r="G67" s="8" t="s">
        <v>49</v>
      </c>
      <c r="H67" s="8"/>
      <c r="I67" s="9">
        <v>43191</v>
      </c>
      <c r="J67" s="8"/>
      <c r="K67" s="8"/>
      <c r="L67" s="8"/>
      <c r="M67" s="8" t="s">
        <v>103</v>
      </c>
      <c r="N67" s="8"/>
      <c r="O67" s="8" t="s">
        <v>119</v>
      </c>
      <c r="P67" s="8"/>
      <c r="Q67" s="20"/>
      <c r="R67" s="8"/>
      <c r="S67" s="8" t="s">
        <v>144</v>
      </c>
      <c r="T67" s="8"/>
      <c r="U67" s="10">
        <v>298.07</v>
      </c>
      <c r="V67" s="8"/>
      <c r="W67" s="10">
        <f t="shared" si="1"/>
        <v>17042.349999999999</v>
      </c>
    </row>
    <row r="68" spans="1:23" hidden="1" x14ac:dyDescent="0.25">
      <c r="A68" s="8"/>
      <c r="B68" s="8"/>
      <c r="C68" s="8"/>
      <c r="D68" s="8"/>
      <c r="E68" s="8"/>
      <c r="F68" s="8"/>
      <c r="G68" s="8" t="s">
        <v>49</v>
      </c>
      <c r="H68" s="8"/>
      <c r="I68" s="9">
        <v>43191</v>
      </c>
      <c r="J68" s="8"/>
      <c r="K68" s="8"/>
      <c r="L68" s="8"/>
      <c r="M68" s="8" t="s">
        <v>104</v>
      </c>
      <c r="N68" s="8"/>
      <c r="O68" s="8" t="s">
        <v>119</v>
      </c>
      <c r="P68" s="8"/>
      <c r="Q68" s="20"/>
      <c r="R68" s="8"/>
      <c r="S68" s="8" t="s">
        <v>144</v>
      </c>
      <c r="T68" s="8"/>
      <c r="U68" s="10">
        <v>298.07</v>
      </c>
      <c r="V68" s="8"/>
      <c r="W68" s="10">
        <f t="shared" si="1"/>
        <v>17340.419999999998</v>
      </c>
    </row>
    <row r="69" spans="1:23" hidden="1" x14ac:dyDescent="0.25">
      <c r="A69" s="8"/>
      <c r="B69" s="8"/>
      <c r="C69" s="8"/>
      <c r="D69" s="8"/>
      <c r="E69" s="8"/>
      <c r="F69" s="8"/>
      <c r="G69" s="8" t="s">
        <v>49</v>
      </c>
      <c r="H69" s="8"/>
      <c r="I69" s="9">
        <v>43191</v>
      </c>
      <c r="J69" s="8"/>
      <c r="K69" s="8"/>
      <c r="L69" s="8"/>
      <c r="M69" s="8" t="s">
        <v>105</v>
      </c>
      <c r="N69" s="8"/>
      <c r="O69" s="8" t="s">
        <v>119</v>
      </c>
      <c r="P69" s="8"/>
      <c r="Q69" s="20"/>
      <c r="R69" s="8"/>
      <c r="S69" s="8" t="s">
        <v>144</v>
      </c>
      <c r="T69" s="8"/>
      <c r="U69" s="10">
        <v>283.20999999999998</v>
      </c>
      <c r="V69" s="8"/>
      <c r="W69" s="10">
        <f t="shared" si="1"/>
        <v>17623.63</v>
      </c>
    </row>
    <row r="70" spans="1:23" hidden="1" x14ac:dyDescent="0.25">
      <c r="A70" s="8"/>
      <c r="B70" s="8"/>
      <c r="C70" s="8"/>
      <c r="D70" s="8"/>
      <c r="E70" s="8"/>
      <c r="F70" s="8"/>
      <c r="G70" s="8" t="s">
        <v>49</v>
      </c>
      <c r="H70" s="8"/>
      <c r="I70" s="9">
        <v>43191</v>
      </c>
      <c r="J70" s="8"/>
      <c r="K70" s="8"/>
      <c r="L70" s="8"/>
      <c r="M70" s="8" t="s">
        <v>106</v>
      </c>
      <c r="N70" s="8"/>
      <c r="O70" s="8" t="s">
        <v>119</v>
      </c>
      <c r="P70" s="8"/>
      <c r="Q70" s="20"/>
      <c r="R70" s="8"/>
      <c r="S70" s="8" t="s">
        <v>144</v>
      </c>
      <c r="T70" s="8"/>
      <c r="U70" s="10">
        <v>283.20999999999998</v>
      </c>
      <c r="V70" s="8"/>
      <c r="W70" s="10">
        <f t="shared" si="1"/>
        <v>17906.84</v>
      </c>
    </row>
    <row r="71" spans="1:23" hidden="1" x14ac:dyDescent="0.25">
      <c r="A71" s="8"/>
      <c r="B71" s="8"/>
      <c r="C71" s="8"/>
      <c r="D71" s="8"/>
      <c r="E71" s="8"/>
      <c r="F71" s="8"/>
      <c r="G71" s="8" t="s">
        <v>49</v>
      </c>
      <c r="H71" s="8"/>
      <c r="I71" s="9">
        <v>43191</v>
      </c>
      <c r="J71" s="8"/>
      <c r="K71" s="8"/>
      <c r="L71" s="8"/>
      <c r="M71" s="8" t="s">
        <v>107</v>
      </c>
      <c r="N71" s="8"/>
      <c r="O71" s="8" t="s">
        <v>119</v>
      </c>
      <c r="P71" s="8"/>
      <c r="Q71" s="20"/>
      <c r="R71" s="8"/>
      <c r="S71" s="8" t="s">
        <v>144</v>
      </c>
      <c r="T71" s="8"/>
      <c r="U71" s="10">
        <v>283.20999999999998</v>
      </c>
      <c r="V71" s="8"/>
      <c r="W71" s="10">
        <f t="shared" si="1"/>
        <v>18190.05</v>
      </c>
    </row>
    <row r="72" spans="1:23" hidden="1" x14ac:dyDescent="0.25">
      <c r="A72" s="8"/>
      <c r="B72" s="8"/>
      <c r="C72" s="8"/>
      <c r="D72" s="8"/>
      <c r="E72" s="8"/>
      <c r="F72" s="8"/>
      <c r="G72" s="8" t="s">
        <v>49</v>
      </c>
      <c r="H72" s="8"/>
      <c r="I72" s="9">
        <v>43191</v>
      </c>
      <c r="J72" s="8"/>
      <c r="K72" s="8"/>
      <c r="L72" s="8"/>
      <c r="M72" s="8" t="s">
        <v>108</v>
      </c>
      <c r="N72" s="8"/>
      <c r="O72" s="8" t="s">
        <v>119</v>
      </c>
      <c r="P72" s="8"/>
      <c r="Q72" s="20"/>
      <c r="R72" s="8"/>
      <c r="S72" s="8" t="s">
        <v>144</v>
      </c>
      <c r="T72" s="8"/>
      <c r="U72" s="10">
        <v>215.91</v>
      </c>
      <c r="V72" s="8"/>
      <c r="W72" s="10">
        <f t="shared" ref="W72:W103" si="2">ROUND(W71+U72,5)</f>
        <v>18405.96</v>
      </c>
    </row>
    <row r="73" spans="1:23" hidden="1" x14ac:dyDescent="0.25">
      <c r="A73" s="8"/>
      <c r="B73" s="8"/>
      <c r="C73" s="8"/>
      <c r="D73" s="8"/>
      <c r="E73" s="8"/>
      <c r="F73" s="8"/>
      <c r="G73" s="8" t="s">
        <v>49</v>
      </c>
      <c r="H73" s="8"/>
      <c r="I73" s="9">
        <v>43191</v>
      </c>
      <c r="J73" s="8"/>
      <c r="K73" s="8"/>
      <c r="L73" s="8"/>
      <c r="M73" s="8" t="s">
        <v>109</v>
      </c>
      <c r="N73" s="8"/>
      <c r="O73" s="8" t="s">
        <v>119</v>
      </c>
      <c r="P73" s="8"/>
      <c r="Q73" s="20"/>
      <c r="R73" s="8"/>
      <c r="S73" s="8" t="s">
        <v>144</v>
      </c>
      <c r="T73" s="8"/>
      <c r="U73" s="10">
        <v>1542.56</v>
      </c>
      <c r="V73" s="8"/>
      <c r="W73" s="10">
        <f t="shared" si="2"/>
        <v>19948.52</v>
      </c>
    </row>
    <row r="74" spans="1:23" hidden="1" x14ac:dyDescent="0.25">
      <c r="A74" s="8"/>
      <c r="B74" s="8"/>
      <c r="C74" s="8"/>
      <c r="D74" s="8"/>
      <c r="E74" s="8"/>
      <c r="F74" s="8"/>
      <c r="G74" s="8" t="s">
        <v>49</v>
      </c>
      <c r="H74" s="8"/>
      <c r="I74" s="9">
        <v>43191</v>
      </c>
      <c r="J74" s="8"/>
      <c r="K74" s="8"/>
      <c r="L74" s="8"/>
      <c r="M74" s="8" t="s">
        <v>110</v>
      </c>
      <c r="N74" s="8"/>
      <c r="O74" s="8" t="s">
        <v>119</v>
      </c>
      <c r="P74" s="8"/>
      <c r="Q74" s="20"/>
      <c r="R74" s="8"/>
      <c r="S74" s="8" t="s">
        <v>144</v>
      </c>
      <c r="T74" s="8"/>
      <c r="U74" s="10">
        <v>154.72</v>
      </c>
      <c r="V74" s="8"/>
      <c r="W74" s="10">
        <f t="shared" si="2"/>
        <v>20103.240000000002</v>
      </c>
    </row>
    <row r="75" spans="1:23" hidden="1" x14ac:dyDescent="0.25">
      <c r="A75" s="8"/>
      <c r="B75" s="8"/>
      <c r="C75" s="8"/>
      <c r="D75" s="8"/>
      <c r="E75" s="8"/>
      <c r="F75" s="8"/>
      <c r="G75" s="8" t="s">
        <v>49</v>
      </c>
      <c r="H75" s="8"/>
      <c r="I75" s="9">
        <v>43191</v>
      </c>
      <c r="J75" s="8"/>
      <c r="K75" s="8"/>
      <c r="L75" s="8"/>
      <c r="M75" s="8" t="s">
        <v>111</v>
      </c>
      <c r="N75" s="8"/>
      <c r="O75" s="8" t="s">
        <v>119</v>
      </c>
      <c r="P75" s="8"/>
      <c r="Q75" s="20"/>
      <c r="R75" s="8"/>
      <c r="S75" s="8" t="s">
        <v>144</v>
      </c>
      <c r="T75" s="8"/>
      <c r="U75" s="10">
        <v>154.72</v>
      </c>
      <c r="V75" s="8"/>
      <c r="W75" s="10">
        <f t="shared" si="2"/>
        <v>20257.96</v>
      </c>
    </row>
    <row r="76" spans="1:23" hidden="1" x14ac:dyDescent="0.25">
      <c r="A76" s="8"/>
      <c r="B76" s="8"/>
      <c r="C76" s="8"/>
      <c r="D76" s="8"/>
      <c r="E76" s="8"/>
      <c r="F76" s="8"/>
      <c r="G76" s="8" t="s">
        <v>49</v>
      </c>
      <c r="H76" s="8"/>
      <c r="I76" s="9">
        <v>43191</v>
      </c>
      <c r="J76" s="8"/>
      <c r="K76" s="8"/>
      <c r="L76" s="8"/>
      <c r="M76" s="8" t="s">
        <v>112</v>
      </c>
      <c r="N76" s="8"/>
      <c r="O76" s="8" t="s">
        <v>119</v>
      </c>
      <c r="P76" s="8"/>
      <c r="Q76" s="20"/>
      <c r="R76" s="8"/>
      <c r="S76" s="8" t="s">
        <v>144</v>
      </c>
      <c r="T76" s="8"/>
      <c r="U76" s="10">
        <v>154.72</v>
      </c>
      <c r="V76" s="8"/>
      <c r="W76" s="10">
        <f t="shared" si="2"/>
        <v>20412.68</v>
      </c>
    </row>
    <row r="77" spans="1:23" hidden="1" x14ac:dyDescent="0.25">
      <c r="A77" s="8"/>
      <c r="B77" s="8"/>
      <c r="C77" s="8"/>
      <c r="D77" s="8"/>
      <c r="E77" s="8"/>
      <c r="F77" s="8"/>
      <c r="G77" s="8" t="s">
        <v>49</v>
      </c>
      <c r="H77" s="8"/>
      <c r="I77" s="9">
        <v>43191</v>
      </c>
      <c r="J77" s="8"/>
      <c r="K77" s="8"/>
      <c r="L77" s="8"/>
      <c r="M77" s="8" t="s">
        <v>113</v>
      </c>
      <c r="N77" s="8"/>
      <c r="O77" s="8" t="s">
        <v>119</v>
      </c>
      <c r="P77" s="8"/>
      <c r="Q77" s="20"/>
      <c r="R77" s="8"/>
      <c r="S77" s="8" t="s">
        <v>144</v>
      </c>
      <c r="T77" s="8"/>
      <c r="U77" s="10">
        <v>154.72</v>
      </c>
      <c r="V77" s="8"/>
      <c r="W77" s="10">
        <f t="shared" si="2"/>
        <v>20567.400000000001</v>
      </c>
    </row>
    <row r="78" spans="1:23" hidden="1" x14ac:dyDescent="0.25">
      <c r="A78" s="8"/>
      <c r="B78" s="8"/>
      <c r="C78" s="8"/>
      <c r="D78" s="8"/>
      <c r="E78" s="8"/>
      <c r="F78" s="8"/>
      <c r="G78" s="8" t="s">
        <v>49</v>
      </c>
      <c r="H78" s="8"/>
      <c r="I78" s="9">
        <v>43282</v>
      </c>
      <c r="J78" s="8"/>
      <c r="K78" s="8"/>
      <c r="L78" s="8"/>
      <c r="M78" s="8" t="s">
        <v>79</v>
      </c>
      <c r="N78" s="8"/>
      <c r="O78" s="8" t="s">
        <v>119</v>
      </c>
      <c r="P78" s="8"/>
      <c r="Q78" s="20"/>
      <c r="R78" s="8"/>
      <c r="S78" s="8" t="s">
        <v>144</v>
      </c>
      <c r="T78" s="8"/>
      <c r="U78" s="10">
        <v>215.91</v>
      </c>
      <c r="V78" s="8"/>
      <c r="W78" s="10">
        <f t="shared" si="2"/>
        <v>20783.310000000001</v>
      </c>
    </row>
    <row r="79" spans="1:23" hidden="1" x14ac:dyDescent="0.25">
      <c r="A79" s="8"/>
      <c r="B79" s="8"/>
      <c r="C79" s="8"/>
      <c r="D79" s="8"/>
      <c r="E79" s="8"/>
      <c r="F79" s="8"/>
      <c r="G79" s="8" t="s">
        <v>49</v>
      </c>
      <c r="H79" s="8"/>
      <c r="I79" s="9">
        <v>43282</v>
      </c>
      <c r="J79" s="8"/>
      <c r="K79" s="8"/>
      <c r="L79" s="8"/>
      <c r="M79" s="8" t="s">
        <v>80</v>
      </c>
      <c r="N79" s="8"/>
      <c r="O79" s="8" t="s">
        <v>119</v>
      </c>
      <c r="P79" s="8"/>
      <c r="Q79" s="20"/>
      <c r="R79" s="8"/>
      <c r="S79" s="8" t="s">
        <v>144</v>
      </c>
      <c r="T79" s="8"/>
      <c r="U79" s="10">
        <v>298.07</v>
      </c>
      <c r="V79" s="8"/>
      <c r="W79" s="10">
        <f t="shared" si="2"/>
        <v>21081.38</v>
      </c>
    </row>
    <row r="80" spans="1:23" hidden="1" x14ac:dyDescent="0.25">
      <c r="A80" s="8"/>
      <c r="B80" s="8"/>
      <c r="C80" s="8"/>
      <c r="D80" s="8"/>
      <c r="E80" s="8"/>
      <c r="F80" s="8"/>
      <c r="G80" s="8" t="s">
        <v>49</v>
      </c>
      <c r="H80" s="8"/>
      <c r="I80" s="9">
        <v>43282</v>
      </c>
      <c r="J80" s="8"/>
      <c r="K80" s="8"/>
      <c r="L80" s="8"/>
      <c r="M80" s="8" t="s">
        <v>81</v>
      </c>
      <c r="N80" s="8"/>
      <c r="O80" s="8" t="s">
        <v>119</v>
      </c>
      <c r="P80" s="8"/>
      <c r="Q80" s="20"/>
      <c r="R80" s="8"/>
      <c r="S80" s="8" t="s">
        <v>144</v>
      </c>
      <c r="T80" s="8"/>
      <c r="U80" s="10">
        <v>298.07</v>
      </c>
      <c r="V80" s="8"/>
      <c r="W80" s="10">
        <f t="shared" si="2"/>
        <v>21379.45</v>
      </c>
    </row>
    <row r="81" spans="1:23" hidden="1" x14ac:dyDescent="0.25">
      <c r="A81" s="8"/>
      <c r="B81" s="8"/>
      <c r="C81" s="8"/>
      <c r="D81" s="8"/>
      <c r="E81" s="8"/>
      <c r="F81" s="8"/>
      <c r="G81" s="8" t="s">
        <v>49</v>
      </c>
      <c r="H81" s="8"/>
      <c r="I81" s="9">
        <v>43282</v>
      </c>
      <c r="J81" s="8"/>
      <c r="K81" s="8"/>
      <c r="L81" s="8"/>
      <c r="M81" s="8" t="s">
        <v>82</v>
      </c>
      <c r="N81" s="8"/>
      <c r="O81" s="8" t="s">
        <v>119</v>
      </c>
      <c r="P81" s="8"/>
      <c r="Q81" s="20"/>
      <c r="R81" s="8"/>
      <c r="S81" s="8" t="s">
        <v>144</v>
      </c>
      <c r="T81" s="8"/>
      <c r="U81" s="10">
        <v>298.07</v>
      </c>
      <c r="V81" s="8"/>
      <c r="W81" s="10">
        <f t="shared" si="2"/>
        <v>21677.52</v>
      </c>
    </row>
    <row r="82" spans="1:23" hidden="1" x14ac:dyDescent="0.25">
      <c r="A82" s="8"/>
      <c r="B82" s="8"/>
      <c r="C82" s="8"/>
      <c r="D82" s="8"/>
      <c r="E82" s="8"/>
      <c r="F82" s="8"/>
      <c r="G82" s="8" t="s">
        <v>49</v>
      </c>
      <c r="H82" s="8"/>
      <c r="I82" s="9">
        <v>43282</v>
      </c>
      <c r="J82" s="8"/>
      <c r="K82" s="8"/>
      <c r="L82" s="8"/>
      <c r="M82" s="8" t="s">
        <v>83</v>
      </c>
      <c r="N82" s="8"/>
      <c r="O82" s="8" t="s">
        <v>119</v>
      </c>
      <c r="P82" s="8"/>
      <c r="Q82" s="20"/>
      <c r="R82" s="8"/>
      <c r="S82" s="8" t="s">
        <v>144</v>
      </c>
      <c r="T82" s="8"/>
      <c r="U82" s="10">
        <v>215.91</v>
      </c>
      <c r="V82" s="8"/>
      <c r="W82" s="10">
        <f t="shared" si="2"/>
        <v>21893.43</v>
      </c>
    </row>
    <row r="83" spans="1:23" hidden="1" x14ac:dyDescent="0.25">
      <c r="A83" s="8"/>
      <c r="B83" s="8"/>
      <c r="C83" s="8"/>
      <c r="D83" s="8"/>
      <c r="E83" s="8"/>
      <c r="F83" s="8"/>
      <c r="G83" s="8" t="s">
        <v>49</v>
      </c>
      <c r="H83" s="8"/>
      <c r="I83" s="9">
        <v>43282</v>
      </c>
      <c r="J83" s="8"/>
      <c r="K83" s="8"/>
      <c r="L83" s="8"/>
      <c r="M83" s="8" t="s">
        <v>84</v>
      </c>
      <c r="N83" s="8"/>
      <c r="O83" s="8" t="s">
        <v>119</v>
      </c>
      <c r="P83" s="8"/>
      <c r="Q83" s="20"/>
      <c r="R83" s="8"/>
      <c r="S83" s="8" t="s">
        <v>144</v>
      </c>
      <c r="T83" s="8"/>
      <c r="U83" s="10">
        <v>215.91</v>
      </c>
      <c r="V83" s="8"/>
      <c r="W83" s="10">
        <f t="shared" si="2"/>
        <v>22109.34</v>
      </c>
    </row>
    <row r="84" spans="1:23" hidden="1" x14ac:dyDescent="0.25">
      <c r="A84" s="8"/>
      <c r="B84" s="8"/>
      <c r="C84" s="8"/>
      <c r="D84" s="8"/>
      <c r="E84" s="8"/>
      <c r="F84" s="8"/>
      <c r="G84" s="8" t="s">
        <v>49</v>
      </c>
      <c r="H84" s="8"/>
      <c r="I84" s="9">
        <v>43282</v>
      </c>
      <c r="J84" s="8"/>
      <c r="K84" s="8"/>
      <c r="L84" s="8"/>
      <c r="M84" s="8" t="s">
        <v>85</v>
      </c>
      <c r="N84" s="8"/>
      <c r="O84" s="8" t="s">
        <v>119</v>
      </c>
      <c r="P84" s="8"/>
      <c r="Q84" s="20"/>
      <c r="R84" s="8"/>
      <c r="S84" s="8" t="s">
        <v>144</v>
      </c>
      <c r="T84" s="8"/>
      <c r="U84" s="10">
        <v>215.91</v>
      </c>
      <c r="V84" s="8"/>
      <c r="W84" s="10">
        <f t="shared" si="2"/>
        <v>22325.25</v>
      </c>
    </row>
    <row r="85" spans="1:23" hidden="1" x14ac:dyDescent="0.25">
      <c r="A85" s="8"/>
      <c r="B85" s="8"/>
      <c r="C85" s="8"/>
      <c r="D85" s="8"/>
      <c r="E85" s="8"/>
      <c r="F85" s="8"/>
      <c r="G85" s="8" t="s">
        <v>49</v>
      </c>
      <c r="H85" s="8"/>
      <c r="I85" s="9">
        <v>43282</v>
      </c>
      <c r="J85" s="8"/>
      <c r="K85" s="8"/>
      <c r="L85" s="8"/>
      <c r="M85" s="8" t="s">
        <v>86</v>
      </c>
      <c r="N85" s="8"/>
      <c r="O85" s="8" t="s">
        <v>119</v>
      </c>
      <c r="P85" s="8"/>
      <c r="Q85" s="20"/>
      <c r="R85" s="8"/>
      <c r="S85" s="8" t="s">
        <v>144</v>
      </c>
      <c r="T85" s="8"/>
      <c r="U85" s="10">
        <v>343.53</v>
      </c>
      <c r="V85" s="8"/>
      <c r="W85" s="10">
        <f t="shared" si="2"/>
        <v>22668.78</v>
      </c>
    </row>
    <row r="86" spans="1:23" hidden="1" x14ac:dyDescent="0.25">
      <c r="A86" s="8"/>
      <c r="B86" s="8"/>
      <c r="C86" s="8"/>
      <c r="D86" s="8"/>
      <c r="E86" s="8"/>
      <c r="F86" s="8"/>
      <c r="G86" s="8" t="s">
        <v>49</v>
      </c>
      <c r="H86" s="8"/>
      <c r="I86" s="9">
        <v>43282</v>
      </c>
      <c r="J86" s="8"/>
      <c r="K86" s="8"/>
      <c r="L86" s="8"/>
      <c r="M86" s="8" t="s">
        <v>87</v>
      </c>
      <c r="N86" s="8"/>
      <c r="O86" s="8" t="s">
        <v>119</v>
      </c>
      <c r="P86" s="8"/>
      <c r="Q86" s="20"/>
      <c r="R86" s="8"/>
      <c r="S86" s="8" t="s">
        <v>144</v>
      </c>
      <c r="T86" s="8"/>
      <c r="U86" s="10">
        <v>298.07</v>
      </c>
      <c r="V86" s="8"/>
      <c r="W86" s="10">
        <f t="shared" si="2"/>
        <v>22966.85</v>
      </c>
    </row>
    <row r="87" spans="1:23" hidden="1" x14ac:dyDescent="0.25">
      <c r="A87" s="8"/>
      <c r="B87" s="8"/>
      <c r="C87" s="8"/>
      <c r="D87" s="8"/>
      <c r="E87" s="8"/>
      <c r="F87" s="8"/>
      <c r="G87" s="8" t="s">
        <v>49</v>
      </c>
      <c r="H87" s="8"/>
      <c r="I87" s="9">
        <v>43282</v>
      </c>
      <c r="J87" s="8"/>
      <c r="K87" s="8"/>
      <c r="L87" s="8"/>
      <c r="M87" s="8" t="s">
        <v>88</v>
      </c>
      <c r="N87" s="8"/>
      <c r="O87" s="8" t="s">
        <v>119</v>
      </c>
      <c r="P87" s="8"/>
      <c r="Q87" s="20"/>
      <c r="R87" s="8"/>
      <c r="S87" s="8" t="s">
        <v>144</v>
      </c>
      <c r="T87" s="8"/>
      <c r="U87" s="10">
        <v>298.07</v>
      </c>
      <c r="V87" s="8"/>
      <c r="W87" s="10">
        <f t="shared" si="2"/>
        <v>23264.92</v>
      </c>
    </row>
    <row r="88" spans="1:23" hidden="1" x14ac:dyDescent="0.25">
      <c r="A88" s="8"/>
      <c r="B88" s="8"/>
      <c r="C88" s="8"/>
      <c r="D88" s="8"/>
      <c r="E88" s="8"/>
      <c r="F88" s="8"/>
      <c r="G88" s="8" t="s">
        <v>49</v>
      </c>
      <c r="H88" s="8"/>
      <c r="I88" s="9">
        <v>43282</v>
      </c>
      <c r="J88" s="8"/>
      <c r="K88" s="8"/>
      <c r="L88" s="8"/>
      <c r="M88" s="8" t="s">
        <v>89</v>
      </c>
      <c r="N88" s="8"/>
      <c r="O88" s="8" t="s">
        <v>119</v>
      </c>
      <c r="P88" s="8"/>
      <c r="Q88" s="20"/>
      <c r="R88" s="8"/>
      <c r="S88" s="8" t="s">
        <v>144</v>
      </c>
      <c r="T88" s="8"/>
      <c r="U88" s="10">
        <v>298.07</v>
      </c>
      <c r="V88" s="8"/>
      <c r="W88" s="10">
        <f t="shared" si="2"/>
        <v>23562.99</v>
      </c>
    </row>
    <row r="89" spans="1:23" hidden="1" x14ac:dyDescent="0.25">
      <c r="A89" s="8"/>
      <c r="B89" s="8"/>
      <c r="C89" s="8"/>
      <c r="D89" s="8"/>
      <c r="E89" s="8"/>
      <c r="F89" s="8"/>
      <c r="G89" s="8" t="s">
        <v>49</v>
      </c>
      <c r="H89" s="8"/>
      <c r="I89" s="9">
        <v>43282</v>
      </c>
      <c r="J89" s="8"/>
      <c r="K89" s="8"/>
      <c r="L89" s="8"/>
      <c r="M89" s="8" t="s">
        <v>90</v>
      </c>
      <c r="N89" s="8"/>
      <c r="O89" s="8" t="s">
        <v>119</v>
      </c>
      <c r="P89" s="8"/>
      <c r="Q89" s="20"/>
      <c r="R89" s="8"/>
      <c r="S89" s="8" t="s">
        <v>144</v>
      </c>
      <c r="T89" s="8"/>
      <c r="U89" s="10">
        <v>283.20999999999998</v>
      </c>
      <c r="V89" s="8"/>
      <c r="W89" s="10">
        <f t="shared" si="2"/>
        <v>23846.2</v>
      </c>
    </row>
    <row r="90" spans="1:23" hidden="1" x14ac:dyDescent="0.25">
      <c r="A90" s="8"/>
      <c r="B90" s="8"/>
      <c r="C90" s="8"/>
      <c r="D90" s="8"/>
      <c r="E90" s="8"/>
      <c r="F90" s="8"/>
      <c r="G90" s="8" t="s">
        <v>49</v>
      </c>
      <c r="H90" s="8"/>
      <c r="I90" s="9">
        <v>43282</v>
      </c>
      <c r="J90" s="8"/>
      <c r="K90" s="8"/>
      <c r="L90" s="8"/>
      <c r="M90" s="8" t="s">
        <v>91</v>
      </c>
      <c r="N90" s="8"/>
      <c r="O90" s="8" t="s">
        <v>119</v>
      </c>
      <c r="P90" s="8"/>
      <c r="Q90" s="20"/>
      <c r="R90" s="8"/>
      <c r="S90" s="8" t="s">
        <v>144</v>
      </c>
      <c r="T90" s="8"/>
      <c r="U90" s="10">
        <v>283.20999999999998</v>
      </c>
      <c r="V90" s="8"/>
      <c r="W90" s="10">
        <f t="shared" si="2"/>
        <v>24129.41</v>
      </c>
    </row>
    <row r="91" spans="1:23" hidden="1" x14ac:dyDescent="0.25">
      <c r="A91" s="8"/>
      <c r="B91" s="8"/>
      <c r="C91" s="8"/>
      <c r="D91" s="8"/>
      <c r="E91" s="8"/>
      <c r="F91" s="8"/>
      <c r="G91" s="8" t="s">
        <v>49</v>
      </c>
      <c r="H91" s="8"/>
      <c r="I91" s="9">
        <v>43282</v>
      </c>
      <c r="J91" s="8"/>
      <c r="K91" s="8"/>
      <c r="L91" s="8"/>
      <c r="M91" s="8" t="s">
        <v>92</v>
      </c>
      <c r="N91" s="8"/>
      <c r="O91" s="8" t="s">
        <v>119</v>
      </c>
      <c r="P91" s="8"/>
      <c r="Q91" s="20"/>
      <c r="R91" s="8"/>
      <c r="S91" s="8" t="s">
        <v>144</v>
      </c>
      <c r="T91" s="8"/>
      <c r="U91" s="10">
        <v>283.20999999999998</v>
      </c>
      <c r="V91" s="8"/>
      <c r="W91" s="10">
        <f t="shared" si="2"/>
        <v>24412.62</v>
      </c>
    </row>
    <row r="92" spans="1:23" hidden="1" x14ac:dyDescent="0.25">
      <c r="A92" s="8"/>
      <c r="B92" s="8"/>
      <c r="C92" s="8"/>
      <c r="D92" s="8"/>
      <c r="E92" s="8"/>
      <c r="F92" s="8"/>
      <c r="G92" s="8" t="s">
        <v>49</v>
      </c>
      <c r="H92" s="8"/>
      <c r="I92" s="9">
        <v>43282</v>
      </c>
      <c r="J92" s="8"/>
      <c r="K92" s="8"/>
      <c r="L92" s="8"/>
      <c r="M92" s="8" t="s">
        <v>93</v>
      </c>
      <c r="N92" s="8"/>
      <c r="O92" s="8" t="s">
        <v>119</v>
      </c>
      <c r="P92" s="8"/>
      <c r="Q92" s="20"/>
      <c r="R92" s="8"/>
      <c r="S92" s="8" t="s">
        <v>144</v>
      </c>
      <c r="T92" s="8"/>
      <c r="U92" s="10">
        <v>215.91</v>
      </c>
      <c r="V92" s="8"/>
      <c r="W92" s="10">
        <f t="shared" si="2"/>
        <v>24628.53</v>
      </c>
    </row>
    <row r="93" spans="1:23" hidden="1" x14ac:dyDescent="0.25">
      <c r="A93" s="8"/>
      <c r="B93" s="8"/>
      <c r="C93" s="8"/>
      <c r="D93" s="8"/>
      <c r="E93" s="8"/>
      <c r="F93" s="8"/>
      <c r="G93" s="8" t="s">
        <v>49</v>
      </c>
      <c r="H93" s="8"/>
      <c r="I93" s="9">
        <v>43282</v>
      </c>
      <c r="J93" s="8"/>
      <c r="K93" s="8"/>
      <c r="L93" s="8"/>
      <c r="M93" s="8" t="s">
        <v>94</v>
      </c>
      <c r="N93" s="8"/>
      <c r="O93" s="8" t="s">
        <v>119</v>
      </c>
      <c r="P93" s="8"/>
      <c r="Q93" s="20"/>
      <c r="R93" s="8"/>
      <c r="S93" s="8" t="s">
        <v>144</v>
      </c>
      <c r="T93" s="8"/>
      <c r="U93" s="10">
        <v>215.91</v>
      </c>
      <c r="V93" s="8"/>
      <c r="W93" s="10">
        <f t="shared" si="2"/>
        <v>24844.44</v>
      </c>
    </row>
    <row r="94" spans="1:23" hidden="1" x14ac:dyDescent="0.25">
      <c r="A94" s="8"/>
      <c r="B94" s="8"/>
      <c r="C94" s="8"/>
      <c r="D94" s="8"/>
      <c r="E94" s="8"/>
      <c r="F94" s="8"/>
      <c r="G94" s="8" t="s">
        <v>49</v>
      </c>
      <c r="H94" s="8"/>
      <c r="I94" s="9">
        <v>43282</v>
      </c>
      <c r="J94" s="8"/>
      <c r="K94" s="8"/>
      <c r="L94" s="8"/>
      <c r="M94" s="8" t="s">
        <v>95</v>
      </c>
      <c r="N94" s="8"/>
      <c r="O94" s="8" t="s">
        <v>119</v>
      </c>
      <c r="P94" s="8"/>
      <c r="Q94" s="20"/>
      <c r="R94" s="8"/>
      <c r="S94" s="8" t="s">
        <v>144</v>
      </c>
      <c r="T94" s="8"/>
      <c r="U94" s="10">
        <v>298.07</v>
      </c>
      <c r="V94" s="8"/>
      <c r="W94" s="10">
        <f t="shared" si="2"/>
        <v>25142.51</v>
      </c>
    </row>
    <row r="95" spans="1:23" hidden="1" x14ac:dyDescent="0.25">
      <c r="A95" s="8"/>
      <c r="B95" s="8"/>
      <c r="C95" s="8"/>
      <c r="D95" s="8"/>
      <c r="E95" s="8"/>
      <c r="F95" s="8"/>
      <c r="G95" s="8" t="s">
        <v>49</v>
      </c>
      <c r="H95" s="8"/>
      <c r="I95" s="9">
        <v>43282</v>
      </c>
      <c r="J95" s="8"/>
      <c r="K95" s="8"/>
      <c r="L95" s="8"/>
      <c r="M95" s="8" t="s">
        <v>96</v>
      </c>
      <c r="N95" s="8"/>
      <c r="O95" s="8" t="s">
        <v>119</v>
      </c>
      <c r="P95" s="8"/>
      <c r="Q95" s="20"/>
      <c r="R95" s="8"/>
      <c r="S95" s="8" t="s">
        <v>144</v>
      </c>
      <c r="T95" s="8"/>
      <c r="U95" s="10">
        <v>298.07</v>
      </c>
      <c r="V95" s="8"/>
      <c r="W95" s="10">
        <f t="shared" si="2"/>
        <v>25440.58</v>
      </c>
    </row>
    <row r="96" spans="1:23" hidden="1" x14ac:dyDescent="0.25">
      <c r="A96" s="8"/>
      <c r="B96" s="8"/>
      <c r="C96" s="8"/>
      <c r="D96" s="8"/>
      <c r="E96" s="8"/>
      <c r="F96" s="8"/>
      <c r="G96" s="8" t="s">
        <v>49</v>
      </c>
      <c r="H96" s="8"/>
      <c r="I96" s="9">
        <v>43282</v>
      </c>
      <c r="J96" s="8"/>
      <c r="K96" s="8"/>
      <c r="L96" s="8"/>
      <c r="M96" s="8" t="s">
        <v>97</v>
      </c>
      <c r="N96" s="8"/>
      <c r="O96" s="8" t="s">
        <v>119</v>
      </c>
      <c r="P96" s="8"/>
      <c r="Q96" s="20"/>
      <c r="R96" s="8"/>
      <c r="S96" s="8" t="s">
        <v>144</v>
      </c>
      <c r="T96" s="8"/>
      <c r="U96" s="10">
        <v>298.07</v>
      </c>
      <c r="V96" s="8"/>
      <c r="W96" s="10">
        <f t="shared" si="2"/>
        <v>25738.65</v>
      </c>
    </row>
    <row r="97" spans="1:23" hidden="1" x14ac:dyDescent="0.25">
      <c r="A97" s="8"/>
      <c r="B97" s="8"/>
      <c r="C97" s="8"/>
      <c r="D97" s="8"/>
      <c r="E97" s="8"/>
      <c r="F97" s="8"/>
      <c r="G97" s="8" t="s">
        <v>49</v>
      </c>
      <c r="H97" s="8"/>
      <c r="I97" s="9">
        <v>43282</v>
      </c>
      <c r="J97" s="8"/>
      <c r="K97" s="8"/>
      <c r="L97" s="8"/>
      <c r="M97" s="8" t="s">
        <v>98</v>
      </c>
      <c r="N97" s="8"/>
      <c r="O97" s="8" t="s">
        <v>119</v>
      </c>
      <c r="P97" s="8"/>
      <c r="Q97" s="20"/>
      <c r="R97" s="8"/>
      <c r="S97" s="8" t="s">
        <v>144</v>
      </c>
      <c r="T97" s="8"/>
      <c r="U97" s="10">
        <v>215.91</v>
      </c>
      <c r="V97" s="8"/>
      <c r="W97" s="10">
        <f t="shared" si="2"/>
        <v>25954.560000000001</v>
      </c>
    </row>
    <row r="98" spans="1:23" hidden="1" x14ac:dyDescent="0.25">
      <c r="A98" s="8"/>
      <c r="B98" s="8"/>
      <c r="C98" s="8"/>
      <c r="D98" s="8"/>
      <c r="E98" s="8"/>
      <c r="F98" s="8"/>
      <c r="G98" s="8" t="s">
        <v>49</v>
      </c>
      <c r="H98" s="8"/>
      <c r="I98" s="9">
        <v>43282</v>
      </c>
      <c r="J98" s="8"/>
      <c r="K98" s="8"/>
      <c r="L98" s="8"/>
      <c r="M98" s="8" t="s">
        <v>99</v>
      </c>
      <c r="N98" s="8"/>
      <c r="O98" s="8" t="s">
        <v>119</v>
      </c>
      <c r="P98" s="8"/>
      <c r="Q98" s="20"/>
      <c r="R98" s="8"/>
      <c r="S98" s="8" t="s">
        <v>144</v>
      </c>
      <c r="T98" s="8"/>
      <c r="U98" s="10">
        <v>215.91</v>
      </c>
      <c r="V98" s="8"/>
      <c r="W98" s="10">
        <f t="shared" si="2"/>
        <v>26170.47</v>
      </c>
    </row>
    <row r="99" spans="1:23" hidden="1" x14ac:dyDescent="0.25">
      <c r="A99" s="8"/>
      <c r="B99" s="8"/>
      <c r="C99" s="8"/>
      <c r="D99" s="8"/>
      <c r="E99" s="8"/>
      <c r="F99" s="8"/>
      <c r="G99" s="8" t="s">
        <v>49</v>
      </c>
      <c r="H99" s="8"/>
      <c r="I99" s="9">
        <v>43282</v>
      </c>
      <c r="J99" s="8"/>
      <c r="K99" s="8"/>
      <c r="L99" s="8"/>
      <c r="M99" s="8" t="s">
        <v>100</v>
      </c>
      <c r="N99" s="8"/>
      <c r="O99" s="8" t="s">
        <v>119</v>
      </c>
      <c r="P99" s="8"/>
      <c r="Q99" s="20"/>
      <c r="R99" s="8"/>
      <c r="S99" s="8" t="s">
        <v>144</v>
      </c>
      <c r="T99" s="8"/>
      <c r="U99" s="10">
        <v>215.91</v>
      </c>
      <c r="V99" s="8"/>
      <c r="W99" s="10">
        <f t="shared" si="2"/>
        <v>26386.38</v>
      </c>
    </row>
    <row r="100" spans="1:23" hidden="1" x14ac:dyDescent="0.25">
      <c r="A100" s="8"/>
      <c r="B100" s="8"/>
      <c r="C100" s="8"/>
      <c r="D100" s="8"/>
      <c r="E100" s="8"/>
      <c r="F100" s="8"/>
      <c r="G100" s="8" t="s">
        <v>49</v>
      </c>
      <c r="H100" s="8"/>
      <c r="I100" s="9">
        <v>43282</v>
      </c>
      <c r="J100" s="8"/>
      <c r="K100" s="8"/>
      <c r="L100" s="8"/>
      <c r="M100" s="8" t="s">
        <v>101</v>
      </c>
      <c r="N100" s="8"/>
      <c r="O100" s="8" t="s">
        <v>119</v>
      </c>
      <c r="P100" s="8"/>
      <c r="Q100" s="20"/>
      <c r="R100" s="8"/>
      <c r="S100" s="8" t="s">
        <v>144</v>
      </c>
      <c r="T100" s="8"/>
      <c r="U100" s="10">
        <v>343.53</v>
      </c>
      <c r="V100" s="8"/>
      <c r="W100" s="10">
        <f t="shared" si="2"/>
        <v>26729.91</v>
      </c>
    </row>
    <row r="101" spans="1:23" hidden="1" x14ac:dyDescent="0.25">
      <c r="A101" s="8"/>
      <c r="B101" s="8"/>
      <c r="C101" s="8"/>
      <c r="D101" s="8"/>
      <c r="E101" s="8"/>
      <c r="F101" s="8"/>
      <c r="G101" s="8" t="s">
        <v>49</v>
      </c>
      <c r="H101" s="8"/>
      <c r="I101" s="9">
        <v>43282</v>
      </c>
      <c r="J101" s="8"/>
      <c r="K101" s="8"/>
      <c r="L101" s="8"/>
      <c r="M101" s="8" t="s">
        <v>102</v>
      </c>
      <c r="N101" s="8"/>
      <c r="O101" s="8" t="s">
        <v>119</v>
      </c>
      <c r="P101" s="8"/>
      <c r="Q101" s="20"/>
      <c r="R101" s="8"/>
      <c r="S101" s="8" t="s">
        <v>144</v>
      </c>
      <c r="T101" s="8"/>
      <c r="U101" s="10">
        <v>298.07</v>
      </c>
      <c r="V101" s="8"/>
      <c r="W101" s="10">
        <f t="shared" si="2"/>
        <v>27027.98</v>
      </c>
    </row>
    <row r="102" spans="1:23" hidden="1" x14ac:dyDescent="0.25">
      <c r="A102" s="8"/>
      <c r="B102" s="8"/>
      <c r="C102" s="8"/>
      <c r="D102" s="8"/>
      <c r="E102" s="8"/>
      <c r="F102" s="8"/>
      <c r="G102" s="8" t="s">
        <v>49</v>
      </c>
      <c r="H102" s="8"/>
      <c r="I102" s="9">
        <v>43282</v>
      </c>
      <c r="J102" s="8"/>
      <c r="K102" s="8"/>
      <c r="L102" s="8"/>
      <c r="M102" s="8" t="s">
        <v>103</v>
      </c>
      <c r="N102" s="8"/>
      <c r="O102" s="8" t="s">
        <v>119</v>
      </c>
      <c r="P102" s="8"/>
      <c r="Q102" s="20"/>
      <c r="R102" s="8"/>
      <c r="S102" s="8" t="s">
        <v>144</v>
      </c>
      <c r="T102" s="8"/>
      <c r="U102" s="10">
        <v>298.07</v>
      </c>
      <c r="V102" s="8"/>
      <c r="W102" s="10">
        <f t="shared" si="2"/>
        <v>27326.05</v>
      </c>
    </row>
    <row r="103" spans="1:23" hidden="1" x14ac:dyDescent="0.25">
      <c r="A103" s="8"/>
      <c r="B103" s="8"/>
      <c r="C103" s="8"/>
      <c r="D103" s="8"/>
      <c r="E103" s="8"/>
      <c r="F103" s="8"/>
      <c r="G103" s="8" t="s">
        <v>49</v>
      </c>
      <c r="H103" s="8"/>
      <c r="I103" s="9">
        <v>43282</v>
      </c>
      <c r="J103" s="8"/>
      <c r="K103" s="8"/>
      <c r="L103" s="8"/>
      <c r="M103" s="8" t="s">
        <v>104</v>
      </c>
      <c r="N103" s="8"/>
      <c r="O103" s="8" t="s">
        <v>119</v>
      </c>
      <c r="P103" s="8"/>
      <c r="Q103" s="20"/>
      <c r="R103" s="8"/>
      <c r="S103" s="8" t="s">
        <v>144</v>
      </c>
      <c r="T103" s="8"/>
      <c r="U103" s="10">
        <v>298.07</v>
      </c>
      <c r="V103" s="8"/>
      <c r="W103" s="10">
        <f t="shared" si="2"/>
        <v>27624.12</v>
      </c>
    </row>
    <row r="104" spans="1:23" hidden="1" x14ac:dyDescent="0.25">
      <c r="A104" s="8"/>
      <c r="B104" s="8"/>
      <c r="C104" s="8"/>
      <c r="D104" s="8"/>
      <c r="E104" s="8"/>
      <c r="F104" s="8"/>
      <c r="G104" s="8" t="s">
        <v>49</v>
      </c>
      <c r="H104" s="8"/>
      <c r="I104" s="9">
        <v>43282</v>
      </c>
      <c r="J104" s="8"/>
      <c r="K104" s="8"/>
      <c r="L104" s="8"/>
      <c r="M104" s="8" t="s">
        <v>105</v>
      </c>
      <c r="N104" s="8"/>
      <c r="O104" s="8" t="s">
        <v>119</v>
      </c>
      <c r="P104" s="8"/>
      <c r="Q104" s="20"/>
      <c r="R104" s="8"/>
      <c r="S104" s="8" t="s">
        <v>144</v>
      </c>
      <c r="T104" s="8"/>
      <c r="U104" s="10">
        <v>283.20999999999998</v>
      </c>
      <c r="V104" s="8"/>
      <c r="W104" s="10">
        <f t="shared" ref="W104:W135" si="3">ROUND(W103+U104,5)</f>
        <v>27907.33</v>
      </c>
    </row>
    <row r="105" spans="1:23" hidden="1" x14ac:dyDescent="0.25">
      <c r="A105" s="8"/>
      <c r="B105" s="8"/>
      <c r="C105" s="8"/>
      <c r="D105" s="8"/>
      <c r="E105" s="8"/>
      <c r="F105" s="8"/>
      <c r="G105" s="8" t="s">
        <v>49</v>
      </c>
      <c r="H105" s="8"/>
      <c r="I105" s="9">
        <v>43282</v>
      </c>
      <c r="J105" s="8"/>
      <c r="K105" s="8"/>
      <c r="L105" s="8"/>
      <c r="M105" s="8" t="s">
        <v>106</v>
      </c>
      <c r="N105" s="8"/>
      <c r="O105" s="8" t="s">
        <v>119</v>
      </c>
      <c r="P105" s="8"/>
      <c r="Q105" s="20"/>
      <c r="R105" s="8"/>
      <c r="S105" s="8" t="s">
        <v>144</v>
      </c>
      <c r="T105" s="8"/>
      <c r="U105" s="10">
        <v>283.20999999999998</v>
      </c>
      <c r="V105" s="8"/>
      <c r="W105" s="10">
        <f t="shared" si="3"/>
        <v>28190.54</v>
      </c>
    </row>
    <row r="106" spans="1:23" hidden="1" x14ac:dyDescent="0.25">
      <c r="A106" s="8"/>
      <c r="B106" s="8"/>
      <c r="C106" s="8"/>
      <c r="D106" s="8"/>
      <c r="E106" s="8"/>
      <c r="F106" s="8"/>
      <c r="G106" s="8" t="s">
        <v>49</v>
      </c>
      <c r="H106" s="8"/>
      <c r="I106" s="9">
        <v>43282</v>
      </c>
      <c r="J106" s="8"/>
      <c r="K106" s="8"/>
      <c r="L106" s="8"/>
      <c r="M106" s="8" t="s">
        <v>107</v>
      </c>
      <c r="N106" s="8"/>
      <c r="O106" s="8" t="s">
        <v>119</v>
      </c>
      <c r="P106" s="8"/>
      <c r="Q106" s="20"/>
      <c r="R106" s="8"/>
      <c r="S106" s="8" t="s">
        <v>144</v>
      </c>
      <c r="T106" s="8"/>
      <c r="U106" s="10">
        <v>283.20999999999998</v>
      </c>
      <c r="V106" s="8"/>
      <c r="W106" s="10">
        <f t="shared" si="3"/>
        <v>28473.75</v>
      </c>
    </row>
    <row r="107" spans="1:23" hidden="1" x14ac:dyDescent="0.25">
      <c r="A107" s="8"/>
      <c r="B107" s="8"/>
      <c r="C107" s="8"/>
      <c r="D107" s="8"/>
      <c r="E107" s="8"/>
      <c r="F107" s="8"/>
      <c r="G107" s="8" t="s">
        <v>49</v>
      </c>
      <c r="H107" s="8"/>
      <c r="I107" s="9">
        <v>43282</v>
      </c>
      <c r="J107" s="8"/>
      <c r="K107" s="8"/>
      <c r="L107" s="8"/>
      <c r="M107" s="8" t="s">
        <v>108</v>
      </c>
      <c r="N107" s="8"/>
      <c r="O107" s="8" t="s">
        <v>119</v>
      </c>
      <c r="P107" s="8"/>
      <c r="Q107" s="20"/>
      <c r="R107" s="8"/>
      <c r="S107" s="8" t="s">
        <v>144</v>
      </c>
      <c r="T107" s="8"/>
      <c r="U107" s="10">
        <v>215.91</v>
      </c>
      <c r="V107" s="8"/>
      <c r="W107" s="10">
        <f t="shared" si="3"/>
        <v>28689.66</v>
      </c>
    </row>
    <row r="108" spans="1:23" hidden="1" x14ac:dyDescent="0.25">
      <c r="A108" s="8"/>
      <c r="B108" s="8"/>
      <c r="C108" s="8"/>
      <c r="D108" s="8"/>
      <c r="E108" s="8"/>
      <c r="F108" s="8"/>
      <c r="G108" s="8" t="s">
        <v>49</v>
      </c>
      <c r="H108" s="8"/>
      <c r="I108" s="9">
        <v>43282</v>
      </c>
      <c r="J108" s="8"/>
      <c r="K108" s="8"/>
      <c r="L108" s="8"/>
      <c r="M108" s="8" t="s">
        <v>109</v>
      </c>
      <c r="N108" s="8"/>
      <c r="O108" s="8" t="s">
        <v>119</v>
      </c>
      <c r="P108" s="8"/>
      <c r="Q108" s="20"/>
      <c r="R108" s="8"/>
      <c r="S108" s="8" t="s">
        <v>144</v>
      </c>
      <c r="T108" s="8"/>
      <c r="U108" s="10">
        <v>1542.56</v>
      </c>
      <c r="V108" s="8"/>
      <c r="W108" s="10">
        <f t="shared" si="3"/>
        <v>30232.22</v>
      </c>
    </row>
    <row r="109" spans="1:23" hidden="1" x14ac:dyDescent="0.25">
      <c r="A109" s="8"/>
      <c r="B109" s="8"/>
      <c r="C109" s="8"/>
      <c r="D109" s="8"/>
      <c r="E109" s="8"/>
      <c r="F109" s="8"/>
      <c r="G109" s="8" t="s">
        <v>49</v>
      </c>
      <c r="H109" s="8"/>
      <c r="I109" s="9">
        <v>43282</v>
      </c>
      <c r="J109" s="8"/>
      <c r="K109" s="8"/>
      <c r="L109" s="8"/>
      <c r="M109" s="8" t="s">
        <v>110</v>
      </c>
      <c r="N109" s="8"/>
      <c r="O109" s="8" t="s">
        <v>119</v>
      </c>
      <c r="P109" s="8"/>
      <c r="Q109" s="20"/>
      <c r="R109" s="8"/>
      <c r="S109" s="8" t="s">
        <v>144</v>
      </c>
      <c r="T109" s="8"/>
      <c r="U109" s="10">
        <v>154.72</v>
      </c>
      <c r="V109" s="8"/>
      <c r="W109" s="10">
        <f t="shared" si="3"/>
        <v>30386.94</v>
      </c>
    </row>
    <row r="110" spans="1:23" hidden="1" x14ac:dyDescent="0.25">
      <c r="A110" s="8"/>
      <c r="B110" s="8"/>
      <c r="C110" s="8"/>
      <c r="D110" s="8"/>
      <c r="E110" s="8"/>
      <c r="F110" s="8"/>
      <c r="G110" s="8" t="s">
        <v>49</v>
      </c>
      <c r="H110" s="8"/>
      <c r="I110" s="9">
        <v>43282</v>
      </c>
      <c r="J110" s="8"/>
      <c r="K110" s="8"/>
      <c r="L110" s="8"/>
      <c r="M110" s="8" t="s">
        <v>111</v>
      </c>
      <c r="N110" s="8"/>
      <c r="O110" s="8" t="s">
        <v>119</v>
      </c>
      <c r="P110" s="8"/>
      <c r="Q110" s="20"/>
      <c r="R110" s="8"/>
      <c r="S110" s="8" t="s">
        <v>144</v>
      </c>
      <c r="T110" s="8"/>
      <c r="U110" s="10">
        <v>154.72</v>
      </c>
      <c r="V110" s="8"/>
      <c r="W110" s="10">
        <f t="shared" si="3"/>
        <v>30541.66</v>
      </c>
    </row>
    <row r="111" spans="1:23" hidden="1" x14ac:dyDescent="0.25">
      <c r="A111" s="8"/>
      <c r="B111" s="8"/>
      <c r="C111" s="8"/>
      <c r="D111" s="8"/>
      <c r="E111" s="8"/>
      <c r="F111" s="8"/>
      <c r="G111" s="8" t="s">
        <v>49</v>
      </c>
      <c r="H111" s="8"/>
      <c r="I111" s="9">
        <v>43282</v>
      </c>
      <c r="J111" s="8"/>
      <c r="K111" s="8"/>
      <c r="L111" s="8"/>
      <c r="M111" s="8" t="s">
        <v>112</v>
      </c>
      <c r="N111" s="8"/>
      <c r="O111" s="8" t="s">
        <v>119</v>
      </c>
      <c r="P111" s="8"/>
      <c r="Q111" s="20"/>
      <c r="R111" s="8"/>
      <c r="S111" s="8" t="s">
        <v>144</v>
      </c>
      <c r="T111" s="8"/>
      <c r="U111" s="10">
        <v>154.72</v>
      </c>
      <c r="V111" s="8"/>
      <c r="W111" s="10">
        <f t="shared" si="3"/>
        <v>30696.38</v>
      </c>
    </row>
    <row r="112" spans="1:23" hidden="1" x14ac:dyDescent="0.25">
      <c r="A112" s="8"/>
      <c r="B112" s="8"/>
      <c r="C112" s="8"/>
      <c r="D112" s="8"/>
      <c r="E112" s="8"/>
      <c r="F112" s="8"/>
      <c r="G112" s="8" t="s">
        <v>49</v>
      </c>
      <c r="H112" s="8"/>
      <c r="I112" s="9">
        <v>43282</v>
      </c>
      <c r="J112" s="8"/>
      <c r="K112" s="8"/>
      <c r="L112" s="8"/>
      <c r="M112" s="8" t="s">
        <v>113</v>
      </c>
      <c r="N112" s="8"/>
      <c r="O112" s="8" t="s">
        <v>119</v>
      </c>
      <c r="P112" s="8"/>
      <c r="Q112" s="20"/>
      <c r="R112" s="8"/>
      <c r="S112" s="8" t="s">
        <v>144</v>
      </c>
      <c r="T112" s="8"/>
      <c r="U112" s="10">
        <v>154.72</v>
      </c>
      <c r="V112" s="8"/>
      <c r="W112" s="10">
        <f t="shared" si="3"/>
        <v>30851.1</v>
      </c>
    </row>
    <row r="113" spans="1:23" hidden="1" x14ac:dyDescent="0.25">
      <c r="A113" s="8"/>
      <c r="B113" s="8"/>
      <c r="C113" s="8"/>
      <c r="D113" s="8"/>
      <c r="E113" s="8"/>
      <c r="F113" s="8"/>
      <c r="G113" s="8" t="s">
        <v>49</v>
      </c>
      <c r="H113" s="8"/>
      <c r="I113" s="9">
        <v>43374</v>
      </c>
      <c r="J113" s="8"/>
      <c r="K113" s="8"/>
      <c r="L113" s="8"/>
      <c r="M113" s="8" t="s">
        <v>79</v>
      </c>
      <c r="N113" s="8"/>
      <c r="O113" s="8" t="s">
        <v>119</v>
      </c>
      <c r="P113" s="8"/>
      <c r="Q113" s="20"/>
      <c r="R113" s="8"/>
      <c r="S113" s="8" t="s">
        <v>144</v>
      </c>
      <c r="T113" s="8"/>
      <c r="U113" s="10">
        <v>215.91</v>
      </c>
      <c r="V113" s="8"/>
      <c r="W113" s="10">
        <f t="shared" si="3"/>
        <v>31067.01</v>
      </c>
    </row>
    <row r="114" spans="1:23" hidden="1" x14ac:dyDescent="0.25">
      <c r="A114" s="8"/>
      <c r="B114" s="8"/>
      <c r="C114" s="8"/>
      <c r="D114" s="8"/>
      <c r="E114" s="8"/>
      <c r="F114" s="8"/>
      <c r="G114" s="8" t="s">
        <v>49</v>
      </c>
      <c r="H114" s="8"/>
      <c r="I114" s="9">
        <v>43374</v>
      </c>
      <c r="J114" s="8"/>
      <c r="K114" s="8"/>
      <c r="L114" s="8"/>
      <c r="M114" s="8" t="s">
        <v>80</v>
      </c>
      <c r="N114" s="8"/>
      <c r="O114" s="8" t="s">
        <v>119</v>
      </c>
      <c r="P114" s="8"/>
      <c r="Q114" s="20"/>
      <c r="R114" s="8"/>
      <c r="S114" s="8" t="s">
        <v>144</v>
      </c>
      <c r="T114" s="8"/>
      <c r="U114" s="10">
        <v>298.07</v>
      </c>
      <c r="V114" s="8"/>
      <c r="W114" s="10">
        <f t="shared" si="3"/>
        <v>31365.08</v>
      </c>
    </row>
    <row r="115" spans="1:23" hidden="1" x14ac:dyDescent="0.25">
      <c r="A115" s="8"/>
      <c r="B115" s="8"/>
      <c r="C115" s="8"/>
      <c r="D115" s="8"/>
      <c r="E115" s="8"/>
      <c r="F115" s="8"/>
      <c r="G115" s="8" t="s">
        <v>49</v>
      </c>
      <c r="H115" s="8"/>
      <c r="I115" s="9">
        <v>43374</v>
      </c>
      <c r="J115" s="8"/>
      <c r="K115" s="8"/>
      <c r="L115" s="8"/>
      <c r="M115" s="8" t="s">
        <v>81</v>
      </c>
      <c r="N115" s="8"/>
      <c r="O115" s="8" t="s">
        <v>119</v>
      </c>
      <c r="P115" s="8"/>
      <c r="Q115" s="20"/>
      <c r="R115" s="8"/>
      <c r="S115" s="8" t="s">
        <v>144</v>
      </c>
      <c r="T115" s="8"/>
      <c r="U115" s="10">
        <v>298.07</v>
      </c>
      <c r="V115" s="8"/>
      <c r="W115" s="10">
        <f t="shared" si="3"/>
        <v>31663.15</v>
      </c>
    </row>
    <row r="116" spans="1:23" hidden="1" x14ac:dyDescent="0.25">
      <c r="A116" s="8"/>
      <c r="B116" s="8"/>
      <c r="C116" s="8"/>
      <c r="D116" s="8"/>
      <c r="E116" s="8"/>
      <c r="F116" s="8"/>
      <c r="G116" s="8" t="s">
        <v>49</v>
      </c>
      <c r="H116" s="8"/>
      <c r="I116" s="9">
        <v>43374</v>
      </c>
      <c r="J116" s="8"/>
      <c r="K116" s="8"/>
      <c r="L116" s="8"/>
      <c r="M116" s="8" t="s">
        <v>82</v>
      </c>
      <c r="N116" s="8"/>
      <c r="O116" s="8" t="s">
        <v>119</v>
      </c>
      <c r="P116" s="8"/>
      <c r="Q116" s="20"/>
      <c r="R116" s="8"/>
      <c r="S116" s="8" t="s">
        <v>144</v>
      </c>
      <c r="T116" s="8"/>
      <c r="U116" s="10">
        <v>298.07</v>
      </c>
      <c r="V116" s="8"/>
      <c r="W116" s="10">
        <f t="shared" si="3"/>
        <v>31961.22</v>
      </c>
    </row>
    <row r="117" spans="1:23" hidden="1" x14ac:dyDescent="0.25">
      <c r="A117" s="8"/>
      <c r="B117" s="8"/>
      <c r="C117" s="8"/>
      <c r="D117" s="8"/>
      <c r="E117" s="8"/>
      <c r="F117" s="8"/>
      <c r="G117" s="8" t="s">
        <v>49</v>
      </c>
      <c r="H117" s="8"/>
      <c r="I117" s="9">
        <v>43374</v>
      </c>
      <c r="J117" s="8"/>
      <c r="K117" s="8"/>
      <c r="L117" s="8"/>
      <c r="M117" s="8" t="s">
        <v>83</v>
      </c>
      <c r="N117" s="8"/>
      <c r="O117" s="8" t="s">
        <v>119</v>
      </c>
      <c r="P117" s="8"/>
      <c r="Q117" s="20"/>
      <c r="R117" s="8"/>
      <c r="S117" s="8" t="s">
        <v>144</v>
      </c>
      <c r="T117" s="8"/>
      <c r="U117" s="10">
        <v>215.91</v>
      </c>
      <c r="V117" s="8"/>
      <c r="W117" s="10">
        <f t="shared" si="3"/>
        <v>32177.13</v>
      </c>
    </row>
    <row r="118" spans="1:23" hidden="1" x14ac:dyDescent="0.25">
      <c r="A118" s="8"/>
      <c r="B118" s="8"/>
      <c r="C118" s="8"/>
      <c r="D118" s="8"/>
      <c r="E118" s="8"/>
      <c r="F118" s="8"/>
      <c r="G118" s="8" t="s">
        <v>49</v>
      </c>
      <c r="H118" s="8"/>
      <c r="I118" s="9">
        <v>43374</v>
      </c>
      <c r="J118" s="8"/>
      <c r="K118" s="8"/>
      <c r="L118" s="8"/>
      <c r="M118" s="8" t="s">
        <v>84</v>
      </c>
      <c r="N118" s="8"/>
      <c r="O118" s="8" t="s">
        <v>119</v>
      </c>
      <c r="P118" s="8"/>
      <c r="Q118" s="20"/>
      <c r="R118" s="8"/>
      <c r="S118" s="8" t="s">
        <v>144</v>
      </c>
      <c r="T118" s="8"/>
      <c r="U118" s="10">
        <v>215.91</v>
      </c>
      <c r="V118" s="8"/>
      <c r="W118" s="10">
        <f t="shared" si="3"/>
        <v>32393.040000000001</v>
      </c>
    </row>
    <row r="119" spans="1:23" hidden="1" x14ac:dyDescent="0.25">
      <c r="A119" s="8"/>
      <c r="B119" s="8"/>
      <c r="C119" s="8"/>
      <c r="D119" s="8"/>
      <c r="E119" s="8"/>
      <c r="F119" s="8"/>
      <c r="G119" s="8" t="s">
        <v>49</v>
      </c>
      <c r="H119" s="8"/>
      <c r="I119" s="9">
        <v>43374</v>
      </c>
      <c r="J119" s="8"/>
      <c r="K119" s="8"/>
      <c r="L119" s="8"/>
      <c r="M119" s="8" t="s">
        <v>85</v>
      </c>
      <c r="N119" s="8"/>
      <c r="O119" s="8" t="s">
        <v>119</v>
      </c>
      <c r="P119" s="8"/>
      <c r="Q119" s="20"/>
      <c r="R119" s="8"/>
      <c r="S119" s="8" t="s">
        <v>144</v>
      </c>
      <c r="T119" s="8"/>
      <c r="U119" s="10">
        <v>215.91</v>
      </c>
      <c r="V119" s="8"/>
      <c r="W119" s="10">
        <f t="shared" si="3"/>
        <v>32608.95</v>
      </c>
    </row>
    <row r="120" spans="1:23" hidden="1" x14ac:dyDescent="0.25">
      <c r="A120" s="8"/>
      <c r="B120" s="8"/>
      <c r="C120" s="8"/>
      <c r="D120" s="8"/>
      <c r="E120" s="8"/>
      <c r="F120" s="8"/>
      <c r="G120" s="8" t="s">
        <v>49</v>
      </c>
      <c r="H120" s="8"/>
      <c r="I120" s="9">
        <v>43374</v>
      </c>
      <c r="J120" s="8"/>
      <c r="K120" s="8"/>
      <c r="L120" s="8"/>
      <c r="M120" s="8" t="s">
        <v>86</v>
      </c>
      <c r="N120" s="8"/>
      <c r="O120" s="8" t="s">
        <v>119</v>
      </c>
      <c r="P120" s="8"/>
      <c r="Q120" s="20"/>
      <c r="R120" s="8"/>
      <c r="S120" s="8" t="s">
        <v>144</v>
      </c>
      <c r="T120" s="8"/>
      <c r="U120" s="10">
        <v>343.53</v>
      </c>
      <c r="V120" s="8"/>
      <c r="W120" s="10">
        <f t="shared" si="3"/>
        <v>32952.480000000003</v>
      </c>
    </row>
    <row r="121" spans="1:23" hidden="1" x14ac:dyDescent="0.25">
      <c r="A121" s="8"/>
      <c r="B121" s="8"/>
      <c r="C121" s="8"/>
      <c r="D121" s="8"/>
      <c r="E121" s="8"/>
      <c r="F121" s="8"/>
      <c r="G121" s="8" t="s">
        <v>49</v>
      </c>
      <c r="H121" s="8"/>
      <c r="I121" s="9">
        <v>43374</v>
      </c>
      <c r="J121" s="8"/>
      <c r="K121" s="8"/>
      <c r="L121" s="8"/>
      <c r="M121" s="8" t="s">
        <v>87</v>
      </c>
      <c r="N121" s="8"/>
      <c r="O121" s="8" t="s">
        <v>119</v>
      </c>
      <c r="P121" s="8"/>
      <c r="Q121" s="20"/>
      <c r="R121" s="8"/>
      <c r="S121" s="8" t="s">
        <v>144</v>
      </c>
      <c r="T121" s="8"/>
      <c r="U121" s="10">
        <v>298.07</v>
      </c>
      <c r="V121" s="8"/>
      <c r="W121" s="10">
        <f t="shared" si="3"/>
        <v>33250.550000000003</v>
      </c>
    </row>
    <row r="122" spans="1:23" hidden="1" x14ac:dyDescent="0.25">
      <c r="A122" s="8"/>
      <c r="B122" s="8"/>
      <c r="C122" s="8"/>
      <c r="D122" s="8"/>
      <c r="E122" s="8"/>
      <c r="F122" s="8"/>
      <c r="G122" s="8" t="s">
        <v>49</v>
      </c>
      <c r="H122" s="8"/>
      <c r="I122" s="9">
        <v>43374</v>
      </c>
      <c r="J122" s="8"/>
      <c r="K122" s="8"/>
      <c r="L122" s="8"/>
      <c r="M122" s="8" t="s">
        <v>88</v>
      </c>
      <c r="N122" s="8"/>
      <c r="O122" s="8" t="s">
        <v>119</v>
      </c>
      <c r="P122" s="8"/>
      <c r="Q122" s="20"/>
      <c r="R122" s="8"/>
      <c r="S122" s="8" t="s">
        <v>144</v>
      </c>
      <c r="T122" s="8"/>
      <c r="U122" s="10">
        <v>298.07</v>
      </c>
      <c r="V122" s="8"/>
      <c r="W122" s="10">
        <f t="shared" si="3"/>
        <v>33548.620000000003</v>
      </c>
    </row>
    <row r="123" spans="1:23" hidden="1" x14ac:dyDescent="0.25">
      <c r="A123" s="8"/>
      <c r="B123" s="8"/>
      <c r="C123" s="8"/>
      <c r="D123" s="8"/>
      <c r="E123" s="8"/>
      <c r="F123" s="8"/>
      <c r="G123" s="8" t="s">
        <v>49</v>
      </c>
      <c r="H123" s="8"/>
      <c r="I123" s="9">
        <v>43374</v>
      </c>
      <c r="J123" s="8"/>
      <c r="K123" s="8"/>
      <c r="L123" s="8"/>
      <c r="M123" s="8" t="s">
        <v>89</v>
      </c>
      <c r="N123" s="8"/>
      <c r="O123" s="8" t="s">
        <v>119</v>
      </c>
      <c r="P123" s="8"/>
      <c r="Q123" s="20"/>
      <c r="R123" s="8"/>
      <c r="S123" s="8" t="s">
        <v>144</v>
      </c>
      <c r="T123" s="8"/>
      <c r="U123" s="10">
        <v>298.07</v>
      </c>
      <c r="V123" s="8"/>
      <c r="W123" s="10">
        <f t="shared" si="3"/>
        <v>33846.69</v>
      </c>
    </row>
    <row r="124" spans="1:23" hidden="1" x14ac:dyDescent="0.25">
      <c r="A124" s="8"/>
      <c r="B124" s="8"/>
      <c r="C124" s="8"/>
      <c r="D124" s="8"/>
      <c r="E124" s="8"/>
      <c r="F124" s="8"/>
      <c r="G124" s="8" t="s">
        <v>49</v>
      </c>
      <c r="H124" s="8"/>
      <c r="I124" s="9">
        <v>43374</v>
      </c>
      <c r="J124" s="8"/>
      <c r="K124" s="8"/>
      <c r="L124" s="8"/>
      <c r="M124" s="8" t="s">
        <v>90</v>
      </c>
      <c r="N124" s="8"/>
      <c r="O124" s="8" t="s">
        <v>119</v>
      </c>
      <c r="P124" s="8"/>
      <c r="Q124" s="20"/>
      <c r="R124" s="8"/>
      <c r="S124" s="8" t="s">
        <v>144</v>
      </c>
      <c r="T124" s="8"/>
      <c r="U124" s="10">
        <v>283.20999999999998</v>
      </c>
      <c r="V124" s="8"/>
      <c r="W124" s="10">
        <f t="shared" si="3"/>
        <v>34129.9</v>
      </c>
    </row>
    <row r="125" spans="1:23" hidden="1" x14ac:dyDescent="0.25">
      <c r="A125" s="8"/>
      <c r="B125" s="8"/>
      <c r="C125" s="8"/>
      <c r="D125" s="8"/>
      <c r="E125" s="8"/>
      <c r="F125" s="8"/>
      <c r="G125" s="8" t="s">
        <v>49</v>
      </c>
      <c r="H125" s="8"/>
      <c r="I125" s="9">
        <v>43374</v>
      </c>
      <c r="J125" s="8"/>
      <c r="K125" s="8"/>
      <c r="L125" s="8"/>
      <c r="M125" s="8" t="s">
        <v>91</v>
      </c>
      <c r="N125" s="8"/>
      <c r="O125" s="8" t="s">
        <v>119</v>
      </c>
      <c r="P125" s="8"/>
      <c r="Q125" s="20"/>
      <c r="R125" s="8"/>
      <c r="S125" s="8" t="s">
        <v>144</v>
      </c>
      <c r="T125" s="8"/>
      <c r="U125" s="10">
        <v>283.20999999999998</v>
      </c>
      <c r="V125" s="8"/>
      <c r="W125" s="10">
        <f t="shared" si="3"/>
        <v>34413.11</v>
      </c>
    </row>
    <row r="126" spans="1:23" hidden="1" x14ac:dyDescent="0.25">
      <c r="A126" s="8"/>
      <c r="B126" s="8"/>
      <c r="C126" s="8"/>
      <c r="D126" s="8"/>
      <c r="E126" s="8"/>
      <c r="F126" s="8"/>
      <c r="G126" s="8" t="s">
        <v>49</v>
      </c>
      <c r="H126" s="8"/>
      <c r="I126" s="9">
        <v>43374</v>
      </c>
      <c r="J126" s="8"/>
      <c r="K126" s="8"/>
      <c r="L126" s="8"/>
      <c r="M126" s="8" t="s">
        <v>92</v>
      </c>
      <c r="N126" s="8"/>
      <c r="O126" s="8" t="s">
        <v>119</v>
      </c>
      <c r="P126" s="8"/>
      <c r="Q126" s="20"/>
      <c r="R126" s="8"/>
      <c r="S126" s="8" t="s">
        <v>144</v>
      </c>
      <c r="T126" s="8"/>
      <c r="U126" s="10">
        <v>283.20999999999998</v>
      </c>
      <c r="V126" s="8"/>
      <c r="W126" s="10">
        <f t="shared" si="3"/>
        <v>34696.32</v>
      </c>
    </row>
    <row r="127" spans="1:23" hidden="1" x14ac:dyDescent="0.25">
      <c r="A127" s="8"/>
      <c r="B127" s="8"/>
      <c r="C127" s="8"/>
      <c r="D127" s="8"/>
      <c r="E127" s="8"/>
      <c r="F127" s="8"/>
      <c r="G127" s="8" t="s">
        <v>49</v>
      </c>
      <c r="H127" s="8"/>
      <c r="I127" s="9">
        <v>43374</v>
      </c>
      <c r="J127" s="8"/>
      <c r="K127" s="8"/>
      <c r="L127" s="8"/>
      <c r="M127" s="8" t="s">
        <v>93</v>
      </c>
      <c r="N127" s="8"/>
      <c r="O127" s="8" t="s">
        <v>119</v>
      </c>
      <c r="P127" s="8"/>
      <c r="Q127" s="20"/>
      <c r="R127" s="8"/>
      <c r="S127" s="8" t="s">
        <v>144</v>
      </c>
      <c r="T127" s="8"/>
      <c r="U127" s="10">
        <v>215.91</v>
      </c>
      <c r="V127" s="8"/>
      <c r="W127" s="10">
        <f t="shared" si="3"/>
        <v>34912.230000000003</v>
      </c>
    </row>
    <row r="128" spans="1:23" hidden="1" x14ac:dyDescent="0.25">
      <c r="A128" s="8"/>
      <c r="B128" s="8"/>
      <c r="C128" s="8"/>
      <c r="D128" s="8"/>
      <c r="E128" s="8"/>
      <c r="F128" s="8"/>
      <c r="G128" s="8" t="s">
        <v>49</v>
      </c>
      <c r="H128" s="8"/>
      <c r="I128" s="9">
        <v>43374</v>
      </c>
      <c r="J128" s="8"/>
      <c r="K128" s="8"/>
      <c r="L128" s="8"/>
      <c r="M128" s="8" t="s">
        <v>94</v>
      </c>
      <c r="N128" s="8"/>
      <c r="O128" s="8" t="s">
        <v>119</v>
      </c>
      <c r="P128" s="8"/>
      <c r="Q128" s="20"/>
      <c r="R128" s="8"/>
      <c r="S128" s="8" t="s">
        <v>144</v>
      </c>
      <c r="T128" s="8"/>
      <c r="U128" s="10">
        <v>215.91</v>
      </c>
      <c r="V128" s="8"/>
      <c r="W128" s="10">
        <f t="shared" si="3"/>
        <v>35128.14</v>
      </c>
    </row>
    <row r="129" spans="1:23" hidden="1" x14ac:dyDescent="0.25">
      <c r="A129" s="8"/>
      <c r="B129" s="8"/>
      <c r="C129" s="8"/>
      <c r="D129" s="8"/>
      <c r="E129" s="8"/>
      <c r="F129" s="8"/>
      <c r="G129" s="8" t="s">
        <v>49</v>
      </c>
      <c r="H129" s="8"/>
      <c r="I129" s="9">
        <v>43374</v>
      </c>
      <c r="J129" s="8"/>
      <c r="K129" s="8"/>
      <c r="L129" s="8"/>
      <c r="M129" s="8" t="s">
        <v>95</v>
      </c>
      <c r="N129" s="8"/>
      <c r="O129" s="8" t="s">
        <v>119</v>
      </c>
      <c r="P129" s="8"/>
      <c r="Q129" s="20"/>
      <c r="R129" s="8"/>
      <c r="S129" s="8" t="s">
        <v>144</v>
      </c>
      <c r="T129" s="8"/>
      <c r="U129" s="10">
        <v>298.07</v>
      </c>
      <c r="V129" s="8"/>
      <c r="W129" s="10">
        <f t="shared" si="3"/>
        <v>35426.21</v>
      </c>
    </row>
    <row r="130" spans="1:23" hidden="1" x14ac:dyDescent="0.25">
      <c r="A130" s="8"/>
      <c r="B130" s="8"/>
      <c r="C130" s="8"/>
      <c r="D130" s="8"/>
      <c r="E130" s="8"/>
      <c r="F130" s="8"/>
      <c r="G130" s="8" t="s">
        <v>49</v>
      </c>
      <c r="H130" s="8"/>
      <c r="I130" s="9">
        <v>43374</v>
      </c>
      <c r="J130" s="8"/>
      <c r="K130" s="8"/>
      <c r="L130" s="8"/>
      <c r="M130" s="8" t="s">
        <v>96</v>
      </c>
      <c r="N130" s="8"/>
      <c r="O130" s="8" t="s">
        <v>119</v>
      </c>
      <c r="P130" s="8"/>
      <c r="Q130" s="20"/>
      <c r="R130" s="8"/>
      <c r="S130" s="8" t="s">
        <v>144</v>
      </c>
      <c r="T130" s="8"/>
      <c r="U130" s="10">
        <v>298.07</v>
      </c>
      <c r="V130" s="8"/>
      <c r="W130" s="10">
        <f t="shared" si="3"/>
        <v>35724.28</v>
      </c>
    </row>
    <row r="131" spans="1:23" hidden="1" x14ac:dyDescent="0.25">
      <c r="A131" s="8"/>
      <c r="B131" s="8"/>
      <c r="C131" s="8"/>
      <c r="D131" s="8"/>
      <c r="E131" s="8"/>
      <c r="F131" s="8"/>
      <c r="G131" s="8" t="s">
        <v>49</v>
      </c>
      <c r="H131" s="8"/>
      <c r="I131" s="9">
        <v>43374</v>
      </c>
      <c r="J131" s="8"/>
      <c r="K131" s="8"/>
      <c r="L131" s="8"/>
      <c r="M131" s="8" t="s">
        <v>97</v>
      </c>
      <c r="N131" s="8"/>
      <c r="O131" s="8" t="s">
        <v>119</v>
      </c>
      <c r="P131" s="8"/>
      <c r="Q131" s="20"/>
      <c r="R131" s="8"/>
      <c r="S131" s="8" t="s">
        <v>144</v>
      </c>
      <c r="T131" s="8"/>
      <c r="U131" s="10">
        <v>298.07</v>
      </c>
      <c r="V131" s="8"/>
      <c r="W131" s="10">
        <f t="shared" si="3"/>
        <v>36022.35</v>
      </c>
    </row>
    <row r="132" spans="1:23" hidden="1" x14ac:dyDescent="0.25">
      <c r="A132" s="8"/>
      <c r="B132" s="8"/>
      <c r="C132" s="8"/>
      <c r="D132" s="8"/>
      <c r="E132" s="8"/>
      <c r="F132" s="8"/>
      <c r="G132" s="8" t="s">
        <v>49</v>
      </c>
      <c r="H132" s="8"/>
      <c r="I132" s="9">
        <v>43374</v>
      </c>
      <c r="J132" s="8"/>
      <c r="K132" s="8"/>
      <c r="L132" s="8"/>
      <c r="M132" s="8" t="s">
        <v>98</v>
      </c>
      <c r="N132" s="8"/>
      <c r="O132" s="8" t="s">
        <v>119</v>
      </c>
      <c r="P132" s="8"/>
      <c r="Q132" s="20"/>
      <c r="R132" s="8"/>
      <c r="S132" s="8" t="s">
        <v>144</v>
      </c>
      <c r="T132" s="8"/>
      <c r="U132" s="10">
        <v>215.91</v>
      </c>
      <c r="V132" s="8"/>
      <c r="W132" s="10">
        <f t="shared" si="3"/>
        <v>36238.26</v>
      </c>
    </row>
    <row r="133" spans="1:23" hidden="1" x14ac:dyDescent="0.25">
      <c r="A133" s="8"/>
      <c r="B133" s="8"/>
      <c r="C133" s="8"/>
      <c r="D133" s="8"/>
      <c r="E133" s="8"/>
      <c r="F133" s="8"/>
      <c r="G133" s="8" t="s">
        <v>49</v>
      </c>
      <c r="H133" s="8"/>
      <c r="I133" s="9">
        <v>43374</v>
      </c>
      <c r="J133" s="8"/>
      <c r="K133" s="8"/>
      <c r="L133" s="8"/>
      <c r="M133" s="8" t="s">
        <v>99</v>
      </c>
      <c r="N133" s="8"/>
      <c r="O133" s="8" t="s">
        <v>119</v>
      </c>
      <c r="P133" s="8"/>
      <c r="Q133" s="20"/>
      <c r="R133" s="8"/>
      <c r="S133" s="8" t="s">
        <v>144</v>
      </c>
      <c r="T133" s="8"/>
      <c r="U133" s="10">
        <v>215.91</v>
      </c>
      <c r="V133" s="8"/>
      <c r="W133" s="10">
        <f t="shared" si="3"/>
        <v>36454.17</v>
      </c>
    </row>
    <row r="134" spans="1:23" hidden="1" x14ac:dyDescent="0.25">
      <c r="A134" s="8"/>
      <c r="B134" s="8"/>
      <c r="C134" s="8"/>
      <c r="D134" s="8"/>
      <c r="E134" s="8"/>
      <c r="F134" s="8"/>
      <c r="G134" s="8" t="s">
        <v>49</v>
      </c>
      <c r="H134" s="8"/>
      <c r="I134" s="9">
        <v>43374</v>
      </c>
      <c r="J134" s="8"/>
      <c r="K134" s="8"/>
      <c r="L134" s="8"/>
      <c r="M134" s="8" t="s">
        <v>100</v>
      </c>
      <c r="N134" s="8"/>
      <c r="O134" s="8" t="s">
        <v>119</v>
      </c>
      <c r="P134" s="8"/>
      <c r="Q134" s="20"/>
      <c r="R134" s="8"/>
      <c r="S134" s="8" t="s">
        <v>144</v>
      </c>
      <c r="T134" s="8"/>
      <c r="U134" s="10">
        <v>215.91</v>
      </c>
      <c r="V134" s="8"/>
      <c r="W134" s="10">
        <f t="shared" si="3"/>
        <v>36670.080000000002</v>
      </c>
    </row>
    <row r="135" spans="1:23" hidden="1" x14ac:dyDescent="0.25">
      <c r="A135" s="8"/>
      <c r="B135" s="8"/>
      <c r="C135" s="8"/>
      <c r="D135" s="8"/>
      <c r="E135" s="8"/>
      <c r="F135" s="8"/>
      <c r="G135" s="8" t="s">
        <v>49</v>
      </c>
      <c r="H135" s="8"/>
      <c r="I135" s="9">
        <v>43374</v>
      </c>
      <c r="J135" s="8"/>
      <c r="K135" s="8"/>
      <c r="L135" s="8"/>
      <c r="M135" s="8" t="s">
        <v>101</v>
      </c>
      <c r="N135" s="8"/>
      <c r="O135" s="8" t="s">
        <v>119</v>
      </c>
      <c r="P135" s="8"/>
      <c r="Q135" s="20"/>
      <c r="R135" s="8"/>
      <c r="S135" s="8" t="s">
        <v>144</v>
      </c>
      <c r="T135" s="8"/>
      <c r="U135" s="10">
        <v>343.53</v>
      </c>
      <c r="V135" s="8"/>
      <c r="W135" s="10">
        <f t="shared" si="3"/>
        <v>37013.61</v>
      </c>
    </row>
    <row r="136" spans="1:23" hidden="1" x14ac:dyDescent="0.25">
      <c r="A136" s="8"/>
      <c r="B136" s="8"/>
      <c r="C136" s="8"/>
      <c r="D136" s="8"/>
      <c r="E136" s="8"/>
      <c r="F136" s="8"/>
      <c r="G136" s="8" t="s">
        <v>49</v>
      </c>
      <c r="H136" s="8"/>
      <c r="I136" s="9">
        <v>43374</v>
      </c>
      <c r="J136" s="8"/>
      <c r="K136" s="8"/>
      <c r="L136" s="8"/>
      <c r="M136" s="8" t="s">
        <v>102</v>
      </c>
      <c r="N136" s="8"/>
      <c r="O136" s="8" t="s">
        <v>119</v>
      </c>
      <c r="P136" s="8"/>
      <c r="Q136" s="20"/>
      <c r="R136" s="8"/>
      <c r="S136" s="8" t="s">
        <v>144</v>
      </c>
      <c r="T136" s="8"/>
      <c r="U136" s="10">
        <v>298.07</v>
      </c>
      <c r="V136" s="8"/>
      <c r="W136" s="10">
        <f t="shared" ref="W136:W147" si="4">ROUND(W135+U136,5)</f>
        <v>37311.68</v>
      </c>
    </row>
    <row r="137" spans="1:23" hidden="1" x14ac:dyDescent="0.25">
      <c r="A137" s="8"/>
      <c r="B137" s="8"/>
      <c r="C137" s="8"/>
      <c r="D137" s="8"/>
      <c r="E137" s="8"/>
      <c r="F137" s="8"/>
      <c r="G137" s="8" t="s">
        <v>49</v>
      </c>
      <c r="H137" s="8"/>
      <c r="I137" s="9">
        <v>43374</v>
      </c>
      <c r="J137" s="8"/>
      <c r="K137" s="8"/>
      <c r="L137" s="8"/>
      <c r="M137" s="8" t="s">
        <v>103</v>
      </c>
      <c r="N137" s="8"/>
      <c r="O137" s="8" t="s">
        <v>119</v>
      </c>
      <c r="P137" s="8"/>
      <c r="Q137" s="20"/>
      <c r="R137" s="8"/>
      <c r="S137" s="8" t="s">
        <v>144</v>
      </c>
      <c r="T137" s="8"/>
      <c r="U137" s="10">
        <v>298.07</v>
      </c>
      <c r="V137" s="8"/>
      <c r="W137" s="10">
        <f t="shared" si="4"/>
        <v>37609.75</v>
      </c>
    </row>
    <row r="138" spans="1:23" hidden="1" x14ac:dyDescent="0.25">
      <c r="A138" s="8"/>
      <c r="B138" s="8"/>
      <c r="C138" s="8"/>
      <c r="D138" s="8"/>
      <c r="E138" s="8"/>
      <c r="F138" s="8"/>
      <c r="G138" s="8" t="s">
        <v>49</v>
      </c>
      <c r="H138" s="8"/>
      <c r="I138" s="9">
        <v>43374</v>
      </c>
      <c r="J138" s="8"/>
      <c r="K138" s="8"/>
      <c r="L138" s="8"/>
      <c r="M138" s="8" t="s">
        <v>104</v>
      </c>
      <c r="N138" s="8"/>
      <c r="O138" s="8" t="s">
        <v>119</v>
      </c>
      <c r="P138" s="8"/>
      <c r="Q138" s="20"/>
      <c r="R138" s="8"/>
      <c r="S138" s="8" t="s">
        <v>144</v>
      </c>
      <c r="T138" s="8"/>
      <c r="U138" s="10">
        <v>298.07</v>
      </c>
      <c r="V138" s="8"/>
      <c r="W138" s="10">
        <f t="shared" si="4"/>
        <v>37907.82</v>
      </c>
    </row>
    <row r="139" spans="1:23" hidden="1" x14ac:dyDescent="0.25">
      <c r="A139" s="8"/>
      <c r="B139" s="8"/>
      <c r="C139" s="8"/>
      <c r="D139" s="8"/>
      <c r="E139" s="8"/>
      <c r="F139" s="8"/>
      <c r="G139" s="8" t="s">
        <v>49</v>
      </c>
      <c r="H139" s="8"/>
      <c r="I139" s="9">
        <v>43374</v>
      </c>
      <c r="J139" s="8"/>
      <c r="K139" s="8"/>
      <c r="L139" s="8"/>
      <c r="M139" s="8" t="s">
        <v>105</v>
      </c>
      <c r="N139" s="8"/>
      <c r="O139" s="8" t="s">
        <v>119</v>
      </c>
      <c r="P139" s="8"/>
      <c r="Q139" s="20"/>
      <c r="R139" s="8"/>
      <c r="S139" s="8" t="s">
        <v>144</v>
      </c>
      <c r="T139" s="8"/>
      <c r="U139" s="10">
        <v>283.20999999999998</v>
      </c>
      <c r="V139" s="8"/>
      <c r="W139" s="10">
        <f t="shared" si="4"/>
        <v>38191.03</v>
      </c>
    </row>
    <row r="140" spans="1:23" hidden="1" x14ac:dyDescent="0.25">
      <c r="A140" s="8"/>
      <c r="B140" s="8"/>
      <c r="C140" s="8"/>
      <c r="D140" s="8"/>
      <c r="E140" s="8"/>
      <c r="F140" s="8"/>
      <c r="G140" s="8" t="s">
        <v>49</v>
      </c>
      <c r="H140" s="8"/>
      <c r="I140" s="9">
        <v>43374</v>
      </c>
      <c r="J140" s="8"/>
      <c r="K140" s="8"/>
      <c r="L140" s="8"/>
      <c r="M140" s="8" t="s">
        <v>106</v>
      </c>
      <c r="N140" s="8"/>
      <c r="O140" s="8" t="s">
        <v>119</v>
      </c>
      <c r="P140" s="8"/>
      <c r="Q140" s="20"/>
      <c r="R140" s="8"/>
      <c r="S140" s="8" t="s">
        <v>144</v>
      </c>
      <c r="T140" s="8"/>
      <c r="U140" s="10">
        <v>283.20999999999998</v>
      </c>
      <c r="V140" s="8"/>
      <c r="W140" s="10">
        <f t="shared" si="4"/>
        <v>38474.239999999998</v>
      </c>
    </row>
    <row r="141" spans="1:23" hidden="1" x14ac:dyDescent="0.25">
      <c r="A141" s="8"/>
      <c r="B141" s="8"/>
      <c r="C141" s="8"/>
      <c r="D141" s="8"/>
      <c r="E141" s="8"/>
      <c r="F141" s="8"/>
      <c r="G141" s="8" t="s">
        <v>49</v>
      </c>
      <c r="H141" s="8"/>
      <c r="I141" s="9">
        <v>43374</v>
      </c>
      <c r="J141" s="8"/>
      <c r="K141" s="8"/>
      <c r="L141" s="8"/>
      <c r="M141" s="8" t="s">
        <v>107</v>
      </c>
      <c r="N141" s="8"/>
      <c r="O141" s="8" t="s">
        <v>119</v>
      </c>
      <c r="P141" s="8"/>
      <c r="Q141" s="20"/>
      <c r="R141" s="8"/>
      <c r="S141" s="8" t="s">
        <v>144</v>
      </c>
      <c r="T141" s="8"/>
      <c r="U141" s="10">
        <v>283.20999999999998</v>
      </c>
      <c r="V141" s="8"/>
      <c r="W141" s="10">
        <f t="shared" si="4"/>
        <v>38757.449999999997</v>
      </c>
    </row>
    <row r="142" spans="1:23" hidden="1" x14ac:dyDescent="0.25">
      <c r="A142" s="8"/>
      <c r="B142" s="8"/>
      <c r="C142" s="8"/>
      <c r="D142" s="8"/>
      <c r="E142" s="8"/>
      <c r="F142" s="8"/>
      <c r="G142" s="8" t="s">
        <v>49</v>
      </c>
      <c r="H142" s="8"/>
      <c r="I142" s="9">
        <v>43374</v>
      </c>
      <c r="J142" s="8"/>
      <c r="K142" s="8"/>
      <c r="L142" s="8"/>
      <c r="M142" s="8" t="s">
        <v>108</v>
      </c>
      <c r="N142" s="8"/>
      <c r="O142" s="8" t="s">
        <v>119</v>
      </c>
      <c r="P142" s="8"/>
      <c r="Q142" s="20"/>
      <c r="R142" s="8"/>
      <c r="S142" s="8" t="s">
        <v>144</v>
      </c>
      <c r="T142" s="8"/>
      <c r="U142" s="10">
        <v>215.91</v>
      </c>
      <c r="V142" s="8"/>
      <c r="W142" s="10">
        <f t="shared" si="4"/>
        <v>38973.360000000001</v>
      </c>
    </row>
    <row r="143" spans="1:23" hidden="1" x14ac:dyDescent="0.25">
      <c r="A143" s="8"/>
      <c r="B143" s="8"/>
      <c r="C143" s="8"/>
      <c r="D143" s="8"/>
      <c r="E143" s="8"/>
      <c r="F143" s="8"/>
      <c r="G143" s="8" t="s">
        <v>49</v>
      </c>
      <c r="H143" s="8"/>
      <c r="I143" s="9">
        <v>43374</v>
      </c>
      <c r="J143" s="8"/>
      <c r="K143" s="8"/>
      <c r="L143" s="8"/>
      <c r="M143" s="8" t="s">
        <v>109</v>
      </c>
      <c r="N143" s="8"/>
      <c r="O143" s="8" t="s">
        <v>119</v>
      </c>
      <c r="P143" s="8"/>
      <c r="Q143" s="20"/>
      <c r="R143" s="8"/>
      <c r="S143" s="8" t="s">
        <v>144</v>
      </c>
      <c r="T143" s="8"/>
      <c r="U143" s="10">
        <v>1542.56</v>
      </c>
      <c r="V143" s="8"/>
      <c r="W143" s="10">
        <f t="shared" si="4"/>
        <v>40515.919999999998</v>
      </c>
    </row>
    <row r="144" spans="1:23" hidden="1" x14ac:dyDescent="0.25">
      <c r="A144" s="8"/>
      <c r="B144" s="8"/>
      <c r="C144" s="8"/>
      <c r="D144" s="8"/>
      <c r="E144" s="8"/>
      <c r="F144" s="8"/>
      <c r="G144" s="8" t="s">
        <v>49</v>
      </c>
      <c r="H144" s="8"/>
      <c r="I144" s="9">
        <v>43374</v>
      </c>
      <c r="J144" s="8"/>
      <c r="K144" s="8"/>
      <c r="L144" s="8"/>
      <c r="M144" s="8" t="s">
        <v>110</v>
      </c>
      <c r="N144" s="8"/>
      <c r="O144" s="8" t="s">
        <v>119</v>
      </c>
      <c r="P144" s="8"/>
      <c r="Q144" s="20"/>
      <c r="R144" s="8"/>
      <c r="S144" s="8" t="s">
        <v>144</v>
      </c>
      <c r="T144" s="8"/>
      <c r="U144" s="10">
        <v>154.72</v>
      </c>
      <c r="V144" s="8"/>
      <c r="W144" s="10">
        <f t="shared" si="4"/>
        <v>40670.639999999999</v>
      </c>
    </row>
    <row r="145" spans="1:23" hidden="1" x14ac:dyDescent="0.25">
      <c r="A145" s="8"/>
      <c r="B145" s="8"/>
      <c r="C145" s="8"/>
      <c r="D145" s="8"/>
      <c r="E145" s="8"/>
      <c r="F145" s="8"/>
      <c r="G145" s="8" t="s">
        <v>49</v>
      </c>
      <c r="H145" s="8"/>
      <c r="I145" s="9">
        <v>43374</v>
      </c>
      <c r="J145" s="8"/>
      <c r="K145" s="8"/>
      <c r="L145" s="8"/>
      <c r="M145" s="8" t="s">
        <v>111</v>
      </c>
      <c r="N145" s="8"/>
      <c r="O145" s="8" t="s">
        <v>119</v>
      </c>
      <c r="P145" s="8"/>
      <c r="Q145" s="20"/>
      <c r="R145" s="8"/>
      <c r="S145" s="8" t="s">
        <v>144</v>
      </c>
      <c r="T145" s="8"/>
      <c r="U145" s="10">
        <v>154.72</v>
      </c>
      <c r="V145" s="8"/>
      <c r="W145" s="10">
        <f t="shared" si="4"/>
        <v>40825.360000000001</v>
      </c>
    </row>
    <row r="146" spans="1:23" hidden="1" x14ac:dyDescent="0.25">
      <c r="A146" s="8"/>
      <c r="B146" s="8"/>
      <c r="C146" s="8"/>
      <c r="D146" s="8"/>
      <c r="E146" s="8"/>
      <c r="F146" s="8"/>
      <c r="G146" s="8" t="s">
        <v>49</v>
      </c>
      <c r="H146" s="8"/>
      <c r="I146" s="9">
        <v>43374</v>
      </c>
      <c r="J146" s="8"/>
      <c r="K146" s="8"/>
      <c r="L146" s="8"/>
      <c r="M146" s="8" t="s">
        <v>112</v>
      </c>
      <c r="N146" s="8"/>
      <c r="O146" s="8" t="s">
        <v>119</v>
      </c>
      <c r="P146" s="8"/>
      <c r="Q146" s="20"/>
      <c r="R146" s="8"/>
      <c r="S146" s="8" t="s">
        <v>144</v>
      </c>
      <c r="T146" s="8"/>
      <c r="U146" s="10">
        <v>154.72</v>
      </c>
      <c r="V146" s="8"/>
      <c r="W146" s="10">
        <f t="shared" si="4"/>
        <v>40980.080000000002</v>
      </c>
    </row>
    <row r="147" spans="1:23" ht="15.75" hidden="1" thickBot="1" x14ac:dyDescent="0.3">
      <c r="A147" s="8"/>
      <c r="B147" s="8"/>
      <c r="C147" s="8"/>
      <c r="D147" s="8"/>
      <c r="E147" s="8"/>
      <c r="F147" s="8"/>
      <c r="G147" s="8" t="s">
        <v>49</v>
      </c>
      <c r="H147" s="8"/>
      <c r="I147" s="9">
        <v>43374</v>
      </c>
      <c r="J147" s="8"/>
      <c r="K147" s="8"/>
      <c r="L147" s="8"/>
      <c r="M147" s="8" t="s">
        <v>113</v>
      </c>
      <c r="N147" s="8"/>
      <c r="O147" s="8" t="s">
        <v>119</v>
      </c>
      <c r="P147" s="8"/>
      <c r="Q147" s="20"/>
      <c r="R147" s="8"/>
      <c r="S147" s="8" t="s">
        <v>144</v>
      </c>
      <c r="T147" s="8"/>
      <c r="U147" s="11">
        <v>154.72</v>
      </c>
      <c r="V147" s="8"/>
      <c r="W147" s="11">
        <f t="shared" si="4"/>
        <v>41134.800000000003</v>
      </c>
    </row>
    <row r="148" spans="1:23" x14ac:dyDescent="0.25">
      <c r="A148" s="8"/>
      <c r="B148" s="8"/>
      <c r="C148" s="8"/>
      <c r="D148" s="8" t="s">
        <v>17</v>
      </c>
      <c r="E148" s="8"/>
      <c r="F148" s="8"/>
      <c r="G148" s="8"/>
      <c r="H148" s="8"/>
      <c r="I148" s="9"/>
      <c r="J148" s="8"/>
      <c r="K148" s="8"/>
      <c r="L148" s="8"/>
      <c r="M148" s="8"/>
      <c r="N148" s="8"/>
      <c r="O148" s="8"/>
      <c r="P148" s="8"/>
      <c r="Q148" s="21"/>
      <c r="R148" s="8"/>
      <c r="S148" s="8"/>
      <c r="T148" s="8"/>
      <c r="U148" s="10">
        <f>ROUND(SUM(U7:U147),5)</f>
        <v>41134.800000000003</v>
      </c>
      <c r="V148" s="8"/>
      <c r="W148" s="10">
        <f>W147</f>
        <v>41134.800000000003</v>
      </c>
    </row>
    <row r="149" spans="1:23" x14ac:dyDescent="0.25">
      <c r="A149" s="5"/>
      <c r="B149" s="5"/>
      <c r="C149" s="5"/>
      <c r="D149" s="5" t="s">
        <v>18</v>
      </c>
      <c r="E149" s="5"/>
      <c r="F149" s="5"/>
      <c r="G149" s="5"/>
      <c r="H149" s="5"/>
      <c r="I149" s="6"/>
      <c r="J149" s="5"/>
      <c r="K149" s="5"/>
      <c r="L149" s="5"/>
      <c r="M149" s="5"/>
      <c r="N149" s="5"/>
      <c r="O149" s="5"/>
      <c r="P149" s="5"/>
      <c r="Q149" s="19"/>
      <c r="R149" s="5"/>
      <c r="S149" s="5"/>
      <c r="T149" s="5"/>
      <c r="U149" s="7"/>
      <c r="V149" s="5"/>
      <c r="W149" s="7"/>
    </row>
    <row r="150" spans="1:23" x14ac:dyDescent="0.25">
      <c r="A150" s="8"/>
      <c r="B150" s="8"/>
      <c r="C150" s="8"/>
      <c r="D150" s="8"/>
      <c r="E150" s="8"/>
      <c r="F150" s="8"/>
      <c r="G150" s="8" t="s">
        <v>50</v>
      </c>
      <c r="H150" s="8"/>
      <c r="I150" s="9">
        <v>43131</v>
      </c>
      <c r="J150" s="8"/>
      <c r="K150" s="8"/>
      <c r="L150" s="8"/>
      <c r="M150" s="8"/>
      <c r="N150" s="8"/>
      <c r="O150" s="8" t="s">
        <v>18</v>
      </c>
      <c r="P150" s="8"/>
      <c r="Q150" s="20"/>
      <c r="R150" s="8"/>
      <c r="S150" s="8" t="s">
        <v>145</v>
      </c>
      <c r="T150" s="8"/>
      <c r="U150" s="10">
        <v>7.15</v>
      </c>
      <c r="V150" s="8"/>
      <c r="W150" s="10">
        <f t="shared" ref="W150:W158" si="5">ROUND(W149+U150,5)</f>
        <v>7.15</v>
      </c>
    </row>
    <row r="151" spans="1:23" x14ac:dyDescent="0.25">
      <c r="A151" s="8"/>
      <c r="B151" s="8"/>
      <c r="C151" s="8"/>
      <c r="D151" s="8"/>
      <c r="E151" s="8"/>
      <c r="F151" s="8"/>
      <c r="G151" s="8" t="s">
        <v>50</v>
      </c>
      <c r="H151" s="8"/>
      <c r="I151" s="9">
        <v>43159</v>
      </c>
      <c r="J151" s="8"/>
      <c r="K151" s="8"/>
      <c r="L151" s="8"/>
      <c r="M151" s="8"/>
      <c r="N151" s="8"/>
      <c r="O151" s="8" t="s">
        <v>18</v>
      </c>
      <c r="P151" s="8"/>
      <c r="Q151" s="20"/>
      <c r="R151" s="8"/>
      <c r="S151" s="8" t="s">
        <v>145</v>
      </c>
      <c r="T151" s="8"/>
      <c r="U151" s="10">
        <v>5.12</v>
      </c>
      <c r="V151" s="8"/>
      <c r="W151" s="10">
        <f t="shared" si="5"/>
        <v>12.27</v>
      </c>
    </row>
    <row r="152" spans="1:23" x14ac:dyDescent="0.25">
      <c r="A152" s="8"/>
      <c r="B152" s="8"/>
      <c r="C152" s="8"/>
      <c r="D152" s="8"/>
      <c r="E152" s="8"/>
      <c r="F152" s="8"/>
      <c r="G152" s="8" t="s">
        <v>50</v>
      </c>
      <c r="H152" s="8"/>
      <c r="I152" s="9">
        <v>43190</v>
      </c>
      <c r="J152" s="8"/>
      <c r="K152" s="8"/>
      <c r="L152" s="8"/>
      <c r="M152" s="8"/>
      <c r="N152" s="8"/>
      <c r="O152" s="8" t="s">
        <v>18</v>
      </c>
      <c r="P152" s="8"/>
      <c r="Q152" s="20"/>
      <c r="R152" s="8"/>
      <c r="S152" s="8" t="s">
        <v>145</v>
      </c>
      <c r="T152" s="8"/>
      <c r="U152" s="10">
        <v>7.89</v>
      </c>
      <c r="V152" s="8"/>
      <c r="W152" s="10">
        <f t="shared" si="5"/>
        <v>20.16</v>
      </c>
    </row>
    <row r="153" spans="1:23" x14ac:dyDescent="0.25">
      <c r="A153" s="8"/>
      <c r="B153" s="8"/>
      <c r="C153" s="8"/>
      <c r="D153" s="8"/>
      <c r="E153" s="8"/>
      <c r="F153" s="8"/>
      <c r="G153" s="8" t="s">
        <v>50</v>
      </c>
      <c r="H153" s="8"/>
      <c r="I153" s="9">
        <v>43220</v>
      </c>
      <c r="J153" s="8"/>
      <c r="K153" s="8"/>
      <c r="L153" s="8"/>
      <c r="M153" s="8"/>
      <c r="N153" s="8"/>
      <c r="O153" s="8" t="s">
        <v>18</v>
      </c>
      <c r="P153" s="8"/>
      <c r="Q153" s="20"/>
      <c r="R153" s="8"/>
      <c r="S153" s="8" t="s">
        <v>145</v>
      </c>
      <c r="T153" s="8"/>
      <c r="U153" s="10">
        <v>23.36</v>
      </c>
      <c r="V153" s="8"/>
      <c r="W153" s="10">
        <f t="shared" si="5"/>
        <v>43.52</v>
      </c>
    </row>
    <row r="154" spans="1:23" x14ac:dyDescent="0.25">
      <c r="A154" s="8"/>
      <c r="B154" s="8"/>
      <c r="C154" s="8"/>
      <c r="D154" s="8"/>
      <c r="E154" s="8"/>
      <c r="F154" s="8"/>
      <c r="G154" s="8" t="s">
        <v>50</v>
      </c>
      <c r="H154" s="8"/>
      <c r="I154" s="9">
        <v>43251</v>
      </c>
      <c r="J154" s="8"/>
      <c r="K154" s="8"/>
      <c r="L154" s="8"/>
      <c r="M154" s="8"/>
      <c r="N154" s="8"/>
      <c r="O154" s="8" t="s">
        <v>18</v>
      </c>
      <c r="P154" s="8"/>
      <c r="Q154" s="20"/>
      <c r="R154" s="8"/>
      <c r="S154" s="8" t="s">
        <v>145</v>
      </c>
      <c r="T154" s="8"/>
      <c r="U154" s="10">
        <v>23.72</v>
      </c>
      <c r="V154" s="8"/>
      <c r="W154" s="10">
        <f t="shared" si="5"/>
        <v>67.239999999999995</v>
      </c>
    </row>
    <row r="155" spans="1:23" x14ac:dyDescent="0.25">
      <c r="A155" s="8"/>
      <c r="B155" s="8"/>
      <c r="C155" s="8"/>
      <c r="D155" s="8"/>
      <c r="E155" s="8"/>
      <c r="F155" s="8"/>
      <c r="G155" s="8" t="s">
        <v>50</v>
      </c>
      <c r="H155" s="8"/>
      <c r="I155" s="9">
        <v>43281</v>
      </c>
      <c r="J155" s="8"/>
      <c r="K155" s="8"/>
      <c r="L155" s="8"/>
      <c r="M155" s="8"/>
      <c r="N155" s="8"/>
      <c r="O155" s="8" t="s">
        <v>18</v>
      </c>
      <c r="P155" s="8"/>
      <c r="Q155" s="20"/>
      <c r="R155" s="8"/>
      <c r="S155" s="8" t="s">
        <v>145</v>
      </c>
      <c r="T155" s="8"/>
      <c r="U155" s="10">
        <v>22.5</v>
      </c>
      <c r="V155" s="8"/>
      <c r="W155" s="10">
        <f t="shared" si="5"/>
        <v>89.74</v>
      </c>
    </row>
    <row r="156" spans="1:23" x14ac:dyDescent="0.25">
      <c r="A156" s="8"/>
      <c r="B156" s="8"/>
      <c r="C156" s="8"/>
      <c r="D156" s="8"/>
      <c r="E156" s="8"/>
      <c r="F156" s="8"/>
      <c r="G156" s="8" t="s">
        <v>50</v>
      </c>
      <c r="H156" s="8"/>
      <c r="I156" s="9">
        <v>43312</v>
      </c>
      <c r="J156" s="8"/>
      <c r="K156" s="8"/>
      <c r="L156" s="8"/>
      <c r="M156" s="8"/>
      <c r="N156" s="8"/>
      <c r="O156" s="8" t="s">
        <v>18</v>
      </c>
      <c r="P156" s="8"/>
      <c r="Q156" s="20"/>
      <c r="R156" s="8"/>
      <c r="S156" s="8" t="s">
        <v>145</v>
      </c>
      <c r="T156" s="8"/>
      <c r="U156" s="10">
        <v>25.19</v>
      </c>
      <c r="V156" s="8"/>
      <c r="W156" s="10">
        <f t="shared" si="5"/>
        <v>114.93</v>
      </c>
    </row>
    <row r="157" spans="1:23" x14ac:dyDescent="0.25">
      <c r="A157" s="8"/>
      <c r="B157" s="8"/>
      <c r="C157" s="8"/>
      <c r="D157" s="8"/>
      <c r="E157" s="8"/>
      <c r="F157" s="8"/>
      <c r="G157" s="8" t="s">
        <v>50</v>
      </c>
      <c r="H157" s="8"/>
      <c r="I157" s="9">
        <v>43343</v>
      </c>
      <c r="J157" s="8"/>
      <c r="K157" s="8"/>
      <c r="L157" s="8"/>
      <c r="M157" s="8"/>
      <c r="N157" s="8"/>
      <c r="O157" s="8" t="s">
        <v>18</v>
      </c>
      <c r="P157" s="8"/>
      <c r="Q157" s="20"/>
      <c r="R157" s="8"/>
      <c r="S157" s="8" t="s">
        <v>145</v>
      </c>
      <c r="T157" s="8"/>
      <c r="U157" s="10">
        <v>24.76</v>
      </c>
      <c r="V157" s="8"/>
      <c r="W157" s="10">
        <f t="shared" si="5"/>
        <v>139.69</v>
      </c>
    </row>
    <row r="158" spans="1:23" ht="15.75" thickBot="1" x14ac:dyDescent="0.3">
      <c r="A158" s="8"/>
      <c r="B158" s="8"/>
      <c r="C158" s="8"/>
      <c r="D158" s="8"/>
      <c r="E158" s="8"/>
      <c r="F158" s="8"/>
      <c r="G158" s="8" t="s">
        <v>50</v>
      </c>
      <c r="H158" s="8"/>
      <c r="I158" s="9">
        <v>43373</v>
      </c>
      <c r="J158" s="8"/>
      <c r="K158" s="8"/>
      <c r="L158" s="8"/>
      <c r="M158" s="8"/>
      <c r="N158" s="8"/>
      <c r="O158" s="8" t="s">
        <v>18</v>
      </c>
      <c r="P158" s="8"/>
      <c r="Q158" s="20"/>
      <c r="R158" s="8"/>
      <c r="S158" s="8" t="s">
        <v>145</v>
      </c>
      <c r="T158" s="8"/>
      <c r="U158" s="12">
        <v>22.67</v>
      </c>
      <c r="V158" s="8"/>
      <c r="W158" s="12">
        <f t="shared" si="5"/>
        <v>162.36000000000001</v>
      </c>
    </row>
    <row r="159" spans="1:23" ht="15.75" thickBot="1" x14ac:dyDescent="0.3">
      <c r="A159" s="8"/>
      <c r="B159" s="8"/>
      <c r="C159" s="8"/>
      <c r="D159" s="8" t="s">
        <v>19</v>
      </c>
      <c r="E159" s="8"/>
      <c r="F159" s="8"/>
      <c r="G159" s="8"/>
      <c r="H159" s="8"/>
      <c r="I159" s="9"/>
      <c r="J159" s="8"/>
      <c r="K159" s="8"/>
      <c r="L159" s="8"/>
      <c r="M159" s="8"/>
      <c r="N159" s="8"/>
      <c r="O159" s="8"/>
      <c r="P159" s="8"/>
      <c r="Q159" s="21"/>
      <c r="R159" s="8"/>
      <c r="S159" s="8"/>
      <c r="T159" s="8"/>
      <c r="U159" s="13">
        <f>ROUND(SUM(U149:U158),5)</f>
        <v>162.36000000000001</v>
      </c>
      <c r="V159" s="8"/>
      <c r="W159" s="13">
        <f>W158</f>
        <v>162.36000000000001</v>
      </c>
    </row>
    <row r="160" spans="1:23" hidden="1" x14ac:dyDescent="0.25">
      <c r="A160" s="8"/>
      <c r="B160" s="8"/>
      <c r="C160" s="8" t="s">
        <v>20</v>
      </c>
      <c r="D160" s="8"/>
      <c r="E160" s="8"/>
      <c r="F160" s="8"/>
      <c r="G160" s="8"/>
      <c r="H160" s="8"/>
      <c r="I160" s="9"/>
      <c r="J160" s="8"/>
      <c r="K160" s="8"/>
      <c r="L160" s="8"/>
      <c r="M160" s="8"/>
      <c r="N160" s="8"/>
      <c r="O160" s="8"/>
      <c r="P160" s="8"/>
      <c r="Q160" s="21"/>
      <c r="R160" s="8"/>
      <c r="S160" s="8"/>
      <c r="T160" s="8"/>
      <c r="U160" s="10">
        <f>ROUND(U148+U159,5)</f>
        <v>41297.160000000003</v>
      </c>
      <c r="V160" s="8"/>
      <c r="W160" s="10">
        <f>ROUND(W148+W159,5)</f>
        <v>41297.160000000003</v>
      </c>
    </row>
    <row r="161" spans="1:23" x14ac:dyDescent="0.25">
      <c r="A161" s="8"/>
      <c r="B161" s="8"/>
      <c r="C161" s="8"/>
      <c r="D161" s="8"/>
      <c r="E161" s="8"/>
      <c r="F161" s="8"/>
      <c r="G161" s="8"/>
      <c r="H161" s="8"/>
      <c r="I161" s="9"/>
      <c r="J161" s="8"/>
      <c r="K161" s="8"/>
      <c r="L161" s="8"/>
      <c r="M161" s="8"/>
      <c r="N161" s="8"/>
      <c r="P161" s="31"/>
      <c r="Q161" s="32"/>
      <c r="R161" s="31"/>
      <c r="S161" s="31" t="s">
        <v>379</v>
      </c>
      <c r="T161" s="31"/>
      <c r="U161" s="33"/>
      <c r="V161" s="31"/>
      <c r="W161" s="34">
        <v>75</v>
      </c>
    </row>
    <row r="162" spans="1:23" x14ac:dyDescent="0.25">
      <c r="A162" s="8"/>
      <c r="B162" s="8"/>
      <c r="C162" s="8"/>
      <c r="D162" s="8"/>
      <c r="E162" s="8"/>
      <c r="F162" s="8"/>
      <c r="G162" s="8"/>
      <c r="H162" s="8"/>
      <c r="I162" s="9"/>
      <c r="J162" s="8"/>
      <c r="K162" s="8"/>
      <c r="L162" s="8"/>
      <c r="M162" s="8"/>
      <c r="N162" s="8"/>
      <c r="O162" s="31"/>
      <c r="P162" s="31"/>
      <c r="Q162" s="32"/>
      <c r="R162" s="31"/>
      <c r="S162" s="31"/>
      <c r="T162" s="31"/>
      <c r="U162" s="33"/>
      <c r="V162" s="31"/>
      <c r="W162" s="33">
        <f>W159+W161</f>
        <v>237.36</v>
      </c>
    </row>
    <row r="163" spans="1:23" x14ac:dyDescent="0.25">
      <c r="A163" s="5"/>
      <c r="B163" s="5"/>
      <c r="C163" s="5" t="s">
        <v>21</v>
      </c>
      <c r="D163" s="5"/>
      <c r="E163" s="5"/>
      <c r="F163" s="5"/>
      <c r="G163" s="5"/>
      <c r="H163" s="5"/>
      <c r="I163" s="6"/>
      <c r="J163" s="5"/>
      <c r="K163" s="5"/>
      <c r="L163" s="5"/>
      <c r="M163" s="5"/>
      <c r="N163" s="5"/>
      <c r="O163" s="5"/>
      <c r="P163" s="5"/>
      <c r="Q163" s="19"/>
      <c r="R163" s="5"/>
      <c r="S163" s="5"/>
      <c r="T163" s="5"/>
      <c r="U163" s="7"/>
      <c r="V163" s="5"/>
      <c r="W163" s="7"/>
    </row>
    <row r="164" spans="1:23" x14ac:dyDescent="0.25">
      <c r="A164" s="5"/>
      <c r="B164" s="5"/>
      <c r="C164" s="5"/>
      <c r="D164" s="5" t="s">
        <v>22</v>
      </c>
      <c r="E164" s="5"/>
      <c r="F164" s="5"/>
      <c r="G164" s="5"/>
      <c r="H164" s="5"/>
      <c r="I164" s="6"/>
      <c r="J164" s="5"/>
      <c r="K164" s="5"/>
      <c r="L164" s="5"/>
      <c r="M164" s="5"/>
      <c r="N164" s="5"/>
      <c r="O164" s="5"/>
      <c r="P164" s="5"/>
      <c r="Q164" s="19"/>
      <c r="R164" s="5"/>
      <c r="S164" s="5"/>
      <c r="T164" s="5"/>
      <c r="U164" s="7"/>
      <c r="V164" s="5"/>
      <c r="W164" s="7"/>
    </row>
    <row r="165" spans="1:23" hidden="1" x14ac:dyDescent="0.25">
      <c r="A165" s="8"/>
      <c r="B165" s="8"/>
      <c r="C165" s="8"/>
      <c r="D165" s="8"/>
      <c r="E165" s="8"/>
      <c r="F165" s="8"/>
      <c r="G165" s="8" t="s">
        <v>49</v>
      </c>
      <c r="H165" s="8"/>
      <c r="I165" s="9">
        <v>43101</v>
      </c>
      <c r="J165" s="8"/>
      <c r="K165" s="8"/>
      <c r="L165" s="8"/>
      <c r="M165" s="8" t="s">
        <v>79</v>
      </c>
      <c r="N165" s="8"/>
      <c r="O165" s="8" t="s">
        <v>120</v>
      </c>
      <c r="P165" s="8"/>
      <c r="Q165" s="20"/>
      <c r="R165" s="8"/>
      <c r="S165" s="8" t="s">
        <v>144</v>
      </c>
      <c r="T165" s="8"/>
      <c r="U165" s="10">
        <v>1095.6099999999999</v>
      </c>
      <c r="V165" s="8"/>
      <c r="W165" s="10">
        <f t="shared" ref="W165:W196" si="6">ROUND(W164+U165,5)</f>
        <v>1095.6099999999999</v>
      </c>
    </row>
    <row r="166" spans="1:23" hidden="1" x14ac:dyDescent="0.25">
      <c r="A166" s="8"/>
      <c r="B166" s="8"/>
      <c r="C166" s="8"/>
      <c r="D166" s="8"/>
      <c r="E166" s="8"/>
      <c r="F166" s="8"/>
      <c r="G166" s="8" t="s">
        <v>49</v>
      </c>
      <c r="H166" s="8"/>
      <c r="I166" s="9">
        <v>43101</v>
      </c>
      <c r="J166" s="8"/>
      <c r="K166" s="8"/>
      <c r="L166" s="8"/>
      <c r="M166" s="8" t="s">
        <v>80</v>
      </c>
      <c r="N166" s="8"/>
      <c r="O166" s="8" t="s">
        <v>120</v>
      </c>
      <c r="P166" s="8"/>
      <c r="Q166" s="20"/>
      <c r="R166" s="8"/>
      <c r="S166" s="8" t="s">
        <v>144</v>
      </c>
      <c r="T166" s="8"/>
      <c r="U166" s="10">
        <v>1512.56</v>
      </c>
      <c r="V166" s="8"/>
      <c r="W166" s="10">
        <f t="shared" si="6"/>
        <v>2608.17</v>
      </c>
    </row>
    <row r="167" spans="1:23" hidden="1" x14ac:dyDescent="0.25">
      <c r="A167" s="8"/>
      <c r="B167" s="8"/>
      <c r="C167" s="8"/>
      <c r="D167" s="8"/>
      <c r="E167" s="8"/>
      <c r="F167" s="8"/>
      <c r="G167" s="8" t="s">
        <v>49</v>
      </c>
      <c r="H167" s="8"/>
      <c r="I167" s="9">
        <v>43101</v>
      </c>
      <c r="J167" s="8"/>
      <c r="K167" s="8"/>
      <c r="L167" s="8"/>
      <c r="M167" s="8" t="s">
        <v>81</v>
      </c>
      <c r="N167" s="8"/>
      <c r="O167" s="8" t="s">
        <v>120</v>
      </c>
      <c r="P167" s="8"/>
      <c r="Q167" s="20"/>
      <c r="R167" s="8"/>
      <c r="S167" s="8" t="s">
        <v>144</v>
      </c>
      <c r="T167" s="8"/>
      <c r="U167" s="10">
        <v>1512.56</v>
      </c>
      <c r="V167" s="8"/>
      <c r="W167" s="10">
        <f t="shared" si="6"/>
        <v>4120.7299999999996</v>
      </c>
    </row>
    <row r="168" spans="1:23" hidden="1" x14ac:dyDescent="0.25">
      <c r="A168" s="8"/>
      <c r="B168" s="8"/>
      <c r="C168" s="8"/>
      <c r="D168" s="8"/>
      <c r="E168" s="8"/>
      <c r="F168" s="8"/>
      <c r="G168" s="8" t="s">
        <v>49</v>
      </c>
      <c r="H168" s="8"/>
      <c r="I168" s="9">
        <v>43101</v>
      </c>
      <c r="J168" s="8"/>
      <c r="K168" s="8"/>
      <c r="L168" s="8"/>
      <c r="M168" s="8" t="s">
        <v>82</v>
      </c>
      <c r="N168" s="8"/>
      <c r="O168" s="8" t="s">
        <v>120</v>
      </c>
      <c r="P168" s="8"/>
      <c r="Q168" s="20"/>
      <c r="R168" s="8"/>
      <c r="S168" s="8" t="s">
        <v>144</v>
      </c>
      <c r="T168" s="8"/>
      <c r="U168" s="10">
        <v>1512.56</v>
      </c>
      <c r="V168" s="8"/>
      <c r="W168" s="10">
        <f t="shared" si="6"/>
        <v>5633.29</v>
      </c>
    </row>
    <row r="169" spans="1:23" hidden="1" x14ac:dyDescent="0.25">
      <c r="A169" s="8"/>
      <c r="B169" s="8"/>
      <c r="C169" s="8"/>
      <c r="D169" s="8"/>
      <c r="E169" s="8"/>
      <c r="F169" s="8"/>
      <c r="G169" s="8" t="s">
        <v>49</v>
      </c>
      <c r="H169" s="8"/>
      <c r="I169" s="9">
        <v>43101</v>
      </c>
      <c r="J169" s="8"/>
      <c r="K169" s="8"/>
      <c r="L169" s="8"/>
      <c r="M169" s="8" t="s">
        <v>83</v>
      </c>
      <c r="N169" s="8"/>
      <c r="O169" s="8" t="s">
        <v>120</v>
      </c>
      <c r="P169" s="8"/>
      <c r="Q169" s="20"/>
      <c r="R169" s="8"/>
      <c r="S169" s="8" t="s">
        <v>144</v>
      </c>
      <c r="T169" s="8"/>
      <c r="U169" s="10">
        <v>1095.6099999999999</v>
      </c>
      <c r="V169" s="8"/>
      <c r="W169" s="10">
        <f t="shared" si="6"/>
        <v>6728.9</v>
      </c>
    </row>
    <row r="170" spans="1:23" hidden="1" x14ac:dyDescent="0.25">
      <c r="A170" s="8"/>
      <c r="B170" s="8"/>
      <c r="C170" s="8"/>
      <c r="D170" s="8"/>
      <c r="E170" s="8"/>
      <c r="F170" s="8"/>
      <c r="G170" s="8" t="s">
        <v>49</v>
      </c>
      <c r="H170" s="8"/>
      <c r="I170" s="9">
        <v>43101</v>
      </c>
      <c r="J170" s="8"/>
      <c r="K170" s="8"/>
      <c r="L170" s="8"/>
      <c r="M170" s="8" t="s">
        <v>84</v>
      </c>
      <c r="N170" s="8"/>
      <c r="O170" s="8" t="s">
        <v>120</v>
      </c>
      <c r="P170" s="8"/>
      <c r="Q170" s="20"/>
      <c r="R170" s="8"/>
      <c r="S170" s="8" t="s">
        <v>144</v>
      </c>
      <c r="T170" s="8"/>
      <c r="U170" s="10">
        <v>1095.6099999999999</v>
      </c>
      <c r="V170" s="8"/>
      <c r="W170" s="10">
        <f t="shared" si="6"/>
        <v>7824.51</v>
      </c>
    </row>
    <row r="171" spans="1:23" hidden="1" x14ac:dyDescent="0.25">
      <c r="A171" s="8"/>
      <c r="B171" s="8"/>
      <c r="C171" s="8"/>
      <c r="D171" s="8"/>
      <c r="E171" s="8"/>
      <c r="F171" s="8"/>
      <c r="G171" s="8" t="s">
        <v>49</v>
      </c>
      <c r="H171" s="8"/>
      <c r="I171" s="9">
        <v>43101</v>
      </c>
      <c r="J171" s="8"/>
      <c r="K171" s="8"/>
      <c r="L171" s="8"/>
      <c r="M171" s="8" t="s">
        <v>85</v>
      </c>
      <c r="N171" s="8"/>
      <c r="O171" s="8" t="s">
        <v>120</v>
      </c>
      <c r="P171" s="8"/>
      <c r="Q171" s="20"/>
      <c r="R171" s="8"/>
      <c r="S171" s="8" t="s">
        <v>144</v>
      </c>
      <c r="T171" s="8"/>
      <c r="U171" s="10">
        <v>1095.6099999999999</v>
      </c>
      <c r="V171" s="8"/>
      <c r="W171" s="10">
        <f t="shared" si="6"/>
        <v>8920.1200000000008</v>
      </c>
    </row>
    <row r="172" spans="1:23" hidden="1" x14ac:dyDescent="0.25">
      <c r="A172" s="8"/>
      <c r="B172" s="8"/>
      <c r="C172" s="8"/>
      <c r="D172" s="8"/>
      <c r="E172" s="8"/>
      <c r="F172" s="8"/>
      <c r="G172" s="8" t="s">
        <v>49</v>
      </c>
      <c r="H172" s="8"/>
      <c r="I172" s="9">
        <v>43101</v>
      </c>
      <c r="J172" s="8"/>
      <c r="K172" s="8"/>
      <c r="L172" s="8"/>
      <c r="M172" s="8" t="s">
        <v>86</v>
      </c>
      <c r="N172" s="8"/>
      <c r="O172" s="8" t="s">
        <v>120</v>
      </c>
      <c r="P172" s="8"/>
      <c r="Q172" s="20"/>
      <c r="R172" s="8"/>
      <c r="S172" s="8" t="s">
        <v>144</v>
      </c>
      <c r="T172" s="8"/>
      <c r="U172" s="10">
        <v>1325.39</v>
      </c>
      <c r="V172" s="8"/>
      <c r="W172" s="10">
        <f t="shared" si="6"/>
        <v>10245.51</v>
      </c>
    </row>
    <row r="173" spans="1:23" hidden="1" x14ac:dyDescent="0.25">
      <c r="A173" s="8"/>
      <c r="B173" s="8"/>
      <c r="C173" s="8"/>
      <c r="D173" s="8"/>
      <c r="E173" s="8"/>
      <c r="F173" s="8"/>
      <c r="G173" s="8" t="s">
        <v>49</v>
      </c>
      <c r="H173" s="8"/>
      <c r="I173" s="9">
        <v>43101</v>
      </c>
      <c r="J173" s="8"/>
      <c r="K173" s="8"/>
      <c r="L173" s="8"/>
      <c r="M173" s="8" t="s">
        <v>87</v>
      </c>
      <c r="N173" s="8"/>
      <c r="O173" s="8" t="s">
        <v>120</v>
      </c>
      <c r="P173" s="8"/>
      <c r="Q173" s="20"/>
      <c r="R173" s="8"/>
      <c r="S173" s="8" t="s">
        <v>144</v>
      </c>
      <c r="T173" s="8"/>
      <c r="U173" s="10">
        <v>1512.56</v>
      </c>
      <c r="V173" s="8"/>
      <c r="W173" s="10">
        <f t="shared" si="6"/>
        <v>11758.07</v>
      </c>
    </row>
    <row r="174" spans="1:23" hidden="1" x14ac:dyDescent="0.25">
      <c r="A174" s="8"/>
      <c r="B174" s="8"/>
      <c r="C174" s="8"/>
      <c r="D174" s="8"/>
      <c r="E174" s="8"/>
      <c r="F174" s="8"/>
      <c r="G174" s="8" t="s">
        <v>49</v>
      </c>
      <c r="H174" s="8"/>
      <c r="I174" s="9">
        <v>43101</v>
      </c>
      <c r="J174" s="8"/>
      <c r="K174" s="8"/>
      <c r="L174" s="8"/>
      <c r="M174" s="8" t="s">
        <v>88</v>
      </c>
      <c r="N174" s="8"/>
      <c r="O174" s="8" t="s">
        <v>120</v>
      </c>
      <c r="P174" s="8"/>
      <c r="Q174" s="20"/>
      <c r="R174" s="8"/>
      <c r="S174" s="8" t="s">
        <v>144</v>
      </c>
      <c r="T174" s="8"/>
      <c r="U174" s="10">
        <v>1512.56</v>
      </c>
      <c r="V174" s="8"/>
      <c r="W174" s="10">
        <f t="shared" si="6"/>
        <v>13270.63</v>
      </c>
    </row>
    <row r="175" spans="1:23" hidden="1" x14ac:dyDescent="0.25">
      <c r="A175" s="8"/>
      <c r="B175" s="8"/>
      <c r="C175" s="8"/>
      <c r="D175" s="8"/>
      <c r="E175" s="8"/>
      <c r="F175" s="8"/>
      <c r="G175" s="8" t="s">
        <v>49</v>
      </c>
      <c r="H175" s="8"/>
      <c r="I175" s="9">
        <v>43101</v>
      </c>
      <c r="J175" s="8"/>
      <c r="K175" s="8"/>
      <c r="L175" s="8"/>
      <c r="M175" s="8" t="s">
        <v>89</v>
      </c>
      <c r="N175" s="8"/>
      <c r="O175" s="8" t="s">
        <v>120</v>
      </c>
      <c r="P175" s="8"/>
      <c r="Q175" s="20"/>
      <c r="R175" s="8"/>
      <c r="S175" s="8" t="s">
        <v>144</v>
      </c>
      <c r="T175" s="8"/>
      <c r="U175" s="10">
        <v>1512.56</v>
      </c>
      <c r="V175" s="8"/>
      <c r="W175" s="10">
        <f t="shared" si="6"/>
        <v>14783.19</v>
      </c>
    </row>
    <row r="176" spans="1:23" hidden="1" x14ac:dyDescent="0.25">
      <c r="A176" s="8"/>
      <c r="B176" s="8"/>
      <c r="C176" s="8"/>
      <c r="D176" s="8"/>
      <c r="E176" s="8"/>
      <c r="F176" s="8"/>
      <c r="G176" s="8" t="s">
        <v>49</v>
      </c>
      <c r="H176" s="8"/>
      <c r="I176" s="9">
        <v>43101</v>
      </c>
      <c r="J176" s="8"/>
      <c r="K176" s="8"/>
      <c r="L176" s="8"/>
      <c r="M176" s="8" t="s">
        <v>90</v>
      </c>
      <c r="N176" s="8"/>
      <c r="O176" s="8" t="s">
        <v>120</v>
      </c>
      <c r="P176" s="8"/>
      <c r="Q176" s="20"/>
      <c r="R176" s="8"/>
      <c r="S176" s="8" t="s">
        <v>144</v>
      </c>
      <c r="T176" s="8"/>
      <c r="U176" s="10">
        <v>1437.16</v>
      </c>
      <c r="V176" s="8"/>
      <c r="W176" s="10">
        <f t="shared" si="6"/>
        <v>16220.35</v>
      </c>
    </row>
    <row r="177" spans="1:23" hidden="1" x14ac:dyDescent="0.25">
      <c r="A177" s="8"/>
      <c r="B177" s="8"/>
      <c r="C177" s="8"/>
      <c r="D177" s="8"/>
      <c r="E177" s="8"/>
      <c r="F177" s="8"/>
      <c r="G177" s="8" t="s">
        <v>49</v>
      </c>
      <c r="H177" s="8"/>
      <c r="I177" s="9">
        <v>43101</v>
      </c>
      <c r="J177" s="8"/>
      <c r="K177" s="8"/>
      <c r="L177" s="8"/>
      <c r="M177" s="8" t="s">
        <v>91</v>
      </c>
      <c r="N177" s="8"/>
      <c r="O177" s="8" t="s">
        <v>120</v>
      </c>
      <c r="P177" s="8"/>
      <c r="Q177" s="20"/>
      <c r="R177" s="8"/>
      <c r="S177" s="8" t="s">
        <v>144</v>
      </c>
      <c r="T177" s="8"/>
      <c r="U177" s="10">
        <v>1437.16</v>
      </c>
      <c r="V177" s="8"/>
      <c r="W177" s="10">
        <f t="shared" si="6"/>
        <v>17657.509999999998</v>
      </c>
    </row>
    <row r="178" spans="1:23" hidden="1" x14ac:dyDescent="0.25">
      <c r="A178" s="8"/>
      <c r="B178" s="8"/>
      <c r="C178" s="8"/>
      <c r="D178" s="8"/>
      <c r="E178" s="8"/>
      <c r="F178" s="8"/>
      <c r="G178" s="8" t="s">
        <v>49</v>
      </c>
      <c r="H178" s="8"/>
      <c r="I178" s="9">
        <v>43101</v>
      </c>
      <c r="J178" s="8"/>
      <c r="K178" s="8"/>
      <c r="L178" s="8"/>
      <c r="M178" s="8" t="s">
        <v>92</v>
      </c>
      <c r="N178" s="8"/>
      <c r="O178" s="8" t="s">
        <v>120</v>
      </c>
      <c r="P178" s="8"/>
      <c r="Q178" s="20"/>
      <c r="R178" s="8"/>
      <c r="S178" s="8" t="s">
        <v>144</v>
      </c>
      <c r="T178" s="8"/>
      <c r="U178" s="10">
        <v>1437.16</v>
      </c>
      <c r="V178" s="8"/>
      <c r="W178" s="10">
        <f t="shared" si="6"/>
        <v>19094.669999999998</v>
      </c>
    </row>
    <row r="179" spans="1:23" hidden="1" x14ac:dyDescent="0.25">
      <c r="A179" s="8"/>
      <c r="B179" s="8"/>
      <c r="C179" s="8"/>
      <c r="D179" s="8"/>
      <c r="E179" s="8"/>
      <c r="F179" s="8"/>
      <c r="G179" s="8" t="s">
        <v>49</v>
      </c>
      <c r="H179" s="8"/>
      <c r="I179" s="9">
        <v>43101</v>
      </c>
      <c r="J179" s="8"/>
      <c r="K179" s="8"/>
      <c r="L179" s="8"/>
      <c r="M179" s="8" t="s">
        <v>93</v>
      </c>
      <c r="N179" s="8"/>
      <c r="O179" s="8" t="s">
        <v>120</v>
      </c>
      <c r="P179" s="8"/>
      <c r="Q179" s="20"/>
      <c r="R179" s="8"/>
      <c r="S179" s="8" t="s">
        <v>144</v>
      </c>
      <c r="T179" s="8"/>
      <c r="U179" s="10">
        <v>1095.6099999999999</v>
      </c>
      <c r="V179" s="8"/>
      <c r="W179" s="10">
        <f t="shared" si="6"/>
        <v>20190.28</v>
      </c>
    </row>
    <row r="180" spans="1:23" hidden="1" x14ac:dyDescent="0.25">
      <c r="A180" s="8"/>
      <c r="B180" s="8"/>
      <c r="C180" s="8"/>
      <c r="D180" s="8"/>
      <c r="E180" s="8"/>
      <c r="F180" s="8"/>
      <c r="G180" s="8" t="s">
        <v>49</v>
      </c>
      <c r="H180" s="8"/>
      <c r="I180" s="9">
        <v>43101</v>
      </c>
      <c r="J180" s="8"/>
      <c r="K180" s="8"/>
      <c r="L180" s="8"/>
      <c r="M180" s="8" t="s">
        <v>94</v>
      </c>
      <c r="N180" s="8"/>
      <c r="O180" s="8" t="s">
        <v>120</v>
      </c>
      <c r="P180" s="8"/>
      <c r="Q180" s="20"/>
      <c r="R180" s="8"/>
      <c r="S180" s="8" t="s">
        <v>144</v>
      </c>
      <c r="T180" s="8"/>
      <c r="U180" s="10">
        <v>1095.6099999999999</v>
      </c>
      <c r="V180" s="8"/>
      <c r="W180" s="10">
        <f t="shared" si="6"/>
        <v>21285.89</v>
      </c>
    </row>
    <row r="181" spans="1:23" hidden="1" x14ac:dyDescent="0.25">
      <c r="A181" s="8"/>
      <c r="B181" s="8"/>
      <c r="C181" s="8"/>
      <c r="D181" s="8"/>
      <c r="E181" s="8"/>
      <c r="F181" s="8"/>
      <c r="G181" s="8" t="s">
        <v>49</v>
      </c>
      <c r="H181" s="8"/>
      <c r="I181" s="9">
        <v>43101</v>
      </c>
      <c r="J181" s="8"/>
      <c r="K181" s="8"/>
      <c r="L181" s="8"/>
      <c r="M181" s="8" t="s">
        <v>95</v>
      </c>
      <c r="N181" s="8"/>
      <c r="O181" s="8" t="s">
        <v>120</v>
      </c>
      <c r="P181" s="8"/>
      <c r="Q181" s="20"/>
      <c r="R181" s="8"/>
      <c r="S181" s="8" t="s">
        <v>144</v>
      </c>
      <c r="T181" s="8"/>
      <c r="U181" s="10">
        <v>1512.56</v>
      </c>
      <c r="V181" s="8"/>
      <c r="W181" s="10">
        <f t="shared" si="6"/>
        <v>22798.45</v>
      </c>
    </row>
    <row r="182" spans="1:23" hidden="1" x14ac:dyDescent="0.25">
      <c r="A182" s="8"/>
      <c r="B182" s="8"/>
      <c r="C182" s="8"/>
      <c r="D182" s="8"/>
      <c r="E182" s="8"/>
      <c r="F182" s="8"/>
      <c r="G182" s="8" t="s">
        <v>49</v>
      </c>
      <c r="H182" s="8"/>
      <c r="I182" s="9">
        <v>43101</v>
      </c>
      <c r="J182" s="8"/>
      <c r="K182" s="8"/>
      <c r="L182" s="8"/>
      <c r="M182" s="8" t="s">
        <v>96</v>
      </c>
      <c r="N182" s="8"/>
      <c r="O182" s="8" t="s">
        <v>120</v>
      </c>
      <c r="P182" s="8"/>
      <c r="Q182" s="20"/>
      <c r="R182" s="8"/>
      <c r="S182" s="8" t="s">
        <v>144</v>
      </c>
      <c r="T182" s="8"/>
      <c r="U182" s="10">
        <v>1512.56</v>
      </c>
      <c r="V182" s="8"/>
      <c r="W182" s="10">
        <f t="shared" si="6"/>
        <v>24311.01</v>
      </c>
    </row>
    <row r="183" spans="1:23" hidden="1" x14ac:dyDescent="0.25">
      <c r="A183" s="8"/>
      <c r="B183" s="8"/>
      <c r="C183" s="8"/>
      <c r="D183" s="8"/>
      <c r="E183" s="8"/>
      <c r="F183" s="8"/>
      <c r="G183" s="8" t="s">
        <v>49</v>
      </c>
      <c r="H183" s="8"/>
      <c r="I183" s="9">
        <v>43101</v>
      </c>
      <c r="J183" s="8"/>
      <c r="K183" s="8"/>
      <c r="L183" s="8"/>
      <c r="M183" s="8" t="s">
        <v>97</v>
      </c>
      <c r="N183" s="8"/>
      <c r="O183" s="8" t="s">
        <v>120</v>
      </c>
      <c r="P183" s="8"/>
      <c r="Q183" s="20"/>
      <c r="R183" s="8"/>
      <c r="S183" s="8" t="s">
        <v>144</v>
      </c>
      <c r="T183" s="8"/>
      <c r="U183" s="10">
        <v>1512.56</v>
      </c>
      <c r="V183" s="8"/>
      <c r="W183" s="10">
        <f t="shared" si="6"/>
        <v>25823.57</v>
      </c>
    </row>
    <row r="184" spans="1:23" hidden="1" x14ac:dyDescent="0.25">
      <c r="A184" s="8"/>
      <c r="B184" s="8"/>
      <c r="C184" s="8"/>
      <c r="D184" s="8"/>
      <c r="E184" s="8"/>
      <c r="F184" s="8"/>
      <c r="G184" s="8" t="s">
        <v>49</v>
      </c>
      <c r="H184" s="8"/>
      <c r="I184" s="9">
        <v>43101</v>
      </c>
      <c r="J184" s="8"/>
      <c r="K184" s="8"/>
      <c r="L184" s="8"/>
      <c r="M184" s="8" t="s">
        <v>98</v>
      </c>
      <c r="N184" s="8"/>
      <c r="O184" s="8" t="s">
        <v>120</v>
      </c>
      <c r="P184" s="8"/>
      <c r="Q184" s="20"/>
      <c r="R184" s="8"/>
      <c r="S184" s="8" t="s">
        <v>144</v>
      </c>
      <c r="T184" s="8"/>
      <c r="U184" s="10">
        <v>1095.6099999999999</v>
      </c>
      <c r="V184" s="8"/>
      <c r="W184" s="10">
        <f t="shared" si="6"/>
        <v>26919.18</v>
      </c>
    </row>
    <row r="185" spans="1:23" hidden="1" x14ac:dyDescent="0.25">
      <c r="A185" s="8"/>
      <c r="B185" s="8"/>
      <c r="C185" s="8"/>
      <c r="D185" s="8"/>
      <c r="E185" s="8"/>
      <c r="F185" s="8"/>
      <c r="G185" s="8" t="s">
        <v>49</v>
      </c>
      <c r="H185" s="8"/>
      <c r="I185" s="9">
        <v>43101</v>
      </c>
      <c r="J185" s="8"/>
      <c r="K185" s="8"/>
      <c r="L185" s="8"/>
      <c r="M185" s="8" t="s">
        <v>99</v>
      </c>
      <c r="N185" s="8"/>
      <c r="O185" s="8" t="s">
        <v>120</v>
      </c>
      <c r="P185" s="8"/>
      <c r="Q185" s="20"/>
      <c r="R185" s="8"/>
      <c r="S185" s="8" t="s">
        <v>144</v>
      </c>
      <c r="T185" s="8"/>
      <c r="U185" s="10">
        <v>1095.6099999999999</v>
      </c>
      <c r="V185" s="8"/>
      <c r="W185" s="10">
        <f t="shared" si="6"/>
        <v>28014.79</v>
      </c>
    </row>
    <row r="186" spans="1:23" hidden="1" x14ac:dyDescent="0.25">
      <c r="A186" s="8"/>
      <c r="B186" s="8"/>
      <c r="C186" s="8"/>
      <c r="D186" s="8"/>
      <c r="E186" s="8"/>
      <c r="F186" s="8"/>
      <c r="G186" s="8" t="s">
        <v>49</v>
      </c>
      <c r="H186" s="8"/>
      <c r="I186" s="9">
        <v>43101</v>
      </c>
      <c r="J186" s="8"/>
      <c r="K186" s="8"/>
      <c r="L186" s="8"/>
      <c r="M186" s="8" t="s">
        <v>100</v>
      </c>
      <c r="N186" s="8"/>
      <c r="O186" s="8" t="s">
        <v>120</v>
      </c>
      <c r="P186" s="8"/>
      <c r="Q186" s="20"/>
      <c r="R186" s="8"/>
      <c r="S186" s="8" t="s">
        <v>144</v>
      </c>
      <c r="T186" s="8"/>
      <c r="U186" s="10">
        <v>1095.6099999999999</v>
      </c>
      <c r="V186" s="8"/>
      <c r="W186" s="10">
        <f t="shared" si="6"/>
        <v>29110.400000000001</v>
      </c>
    </row>
    <row r="187" spans="1:23" hidden="1" x14ac:dyDescent="0.25">
      <c r="A187" s="8"/>
      <c r="B187" s="8"/>
      <c r="C187" s="8"/>
      <c r="D187" s="8"/>
      <c r="E187" s="8"/>
      <c r="F187" s="8"/>
      <c r="G187" s="8" t="s">
        <v>49</v>
      </c>
      <c r="H187" s="8"/>
      <c r="I187" s="9">
        <v>43101</v>
      </c>
      <c r="J187" s="8"/>
      <c r="K187" s="8"/>
      <c r="L187" s="8"/>
      <c r="M187" s="8" t="s">
        <v>101</v>
      </c>
      <c r="N187" s="8"/>
      <c r="O187" s="8" t="s">
        <v>120</v>
      </c>
      <c r="P187" s="8"/>
      <c r="Q187" s="20"/>
      <c r="R187" s="8"/>
      <c r="S187" s="8" t="s">
        <v>144</v>
      </c>
      <c r="T187" s="8"/>
      <c r="U187" s="10">
        <v>1743.22</v>
      </c>
      <c r="V187" s="8"/>
      <c r="W187" s="10">
        <f t="shared" si="6"/>
        <v>30853.62</v>
      </c>
    </row>
    <row r="188" spans="1:23" hidden="1" x14ac:dyDescent="0.25">
      <c r="A188" s="8"/>
      <c r="B188" s="8"/>
      <c r="C188" s="8"/>
      <c r="D188" s="8"/>
      <c r="E188" s="8"/>
      <c r="F188" s="8"/>
      <c r="G188" s="8" t="s">
        <v>49</v>
      </c>
      <c r="H188" s="8"/>
      <c r="I188" s="9">
        <v>43101</v>
      </c>
      <c r="J188" s="8"/>
      <c r="K188" s="8"/>
      <c r="L188" s="8"/>
      <c r="M188" s="8" t="s">
        <v>102</v>
      </c>
      <c r="N188" s="8"/>
      <c r="O188" s="8" t="s">
        <v>120</v>
      </c>
      <c r="P188" s="8"/>
      <c r="Q188" s="20"/>
      <c r="R188" s="8"/>
      <c r="S188" s="8" t="s">
        <v>144</v>
      </c>
      <c r="T188" s="8"/>
      <c r="U188" s="10">
        <v>1512.56</v>
      </c>
      <c r="V188" s="8"/>
      <c r="W188" s="10">
        <f t="shared" si="6"/>
        <v>32366.18</v>
      </c>
    </row>
    <row r="189" spans="1:23" hidden="1" x14ac:dyDescent="0.25">
      <c r="A189" s="8"/>
      <c r="B189" s="8"/>
      <c r="C189" s="8"/>
      <c r="D189" s="8"/>
      <c r="E189" s="8"/>
      <c r="F189" s="8"/>
      <c r="G189" s="8" t="s">
        <v>49</v>
      </c>
      <c r="H189" s="8"/>
      <c r="I189" s="9">
        <v>43101</v>
      </c>
      <c r="J189" s="8"/>
      <c r="K189" s="8"/>
      <c r="L189" s="8"/>
      <c r="M189" s="8" t="s">
        <v>103</v>
      </c>
      <c r="N189" s="8"/>
      <c r="O189" s="8" t="s">
        <v>120</v>
      </c>
      <c r="P189" s="8"/>
      <c r="Q189" s="20"/>
      <c r="R189" s="8"/>
      <c r="S189" s="8" t="s">
        <v>144</v>
      </c>
      <c r="T189" s="8"/>
      <c r="U189" s="10">
        <v>1512.56</v>
      </c>
      <c r="V189" s="8"/>
      <c r="W189" s="10">
        <f t="shared" si="6"/>
        <v>33878.74</v>
      </c>
    </row>
    <row r="190" spans="1:23" hidden="1" x14ac:dyDescent="0.25">
      <c r="A190" s="8"/>
      <c r="B190" s="8"/>
      <c r="C190" s="8"/>
      <c r="D190" s="8"/>
      <c r="E190" s="8"/>
      <c r="F190" s="8"/>
      <c r="G190" s="8" t="s">
        <v>49</v>
      </c>
      <c r="H190" s="8"/>
      <c r="I190" s="9">
        <v>43101</v>
      </c>
      <c r="J190" s="8"/>
      <c r="K190" s="8"/>
      <c r="L190" s="8"/>
      <c r="M190" s="8" t="s">
        <v>104</v>
      </c>
      <c r="N190" s="8"/>
      <c r="O190" s="8" t="s">
        <v>120</v>
      </c>
      <c r="P190" s="8"/>
      <c r="Q190" s="20"/>
      <c r="R190" s="8"/>
      <c r="S190" s="8" t="s">
        <v>144</v>
      </c>
      <c r="T190" s="8"/>
      <c r="U190" s="10">
        <v>1512.56</v>
      </c>
      <c r="V190" s="8"/>
      <c r="W190" s="10">
        <f t="shared" si="6"/>
        <v>35391.300000000003</v>
      </c>
    </row>
    <row r="191" spans="1:23" hidden="1" x14ac:dyDescent="0.25">
      <c r="A191" s="8"/>
      <c r="B191" s="8"/>
      <c r="C191" s="8"/>
      <c r="D191" s="8"/>
      <c r="E191" s="8"/>
      <c r="F191" s="8"/>
      <c r="G191" s="8" t="s">
        <v>49</v>
      </c>
      <c r="H191" s="8"/>
      <c r="I191" s="9">
        <v>43101</v>
      </c>
      <c r="J191" s="8"/>
      <c r="K191" s="8"/>
      <c r="L191" s="8"/>
      <c r="M191" s="8" t="s">
        <v>105</v>
      </c>
      <c r="N191" s="8"/>
      <c r="O191" s="8" t="s">
        <v>120</v>
      </c>
      <c r="P191" s="8"/>
      <c r="Q191" s="20"/>
      <c r="R191" s="8"/>
      <c r="S191" s="8" t="s">
        <v>144</v>
      </c>
      <c r="T191" s="8"/>
      <c r="U191" s="10">
        <v>1437.16</v>
      </c>
      <c r="V191" s="8"/>
      <c r="W191" s="10">
        <f t="shared" si="6"/>
        <v>36828.46</v>
      </c>
    </row>
    <row r="192" spans="1:23" hidden="1" x14ac:dyDescent="0.25">
      <c r="A192" s="8"/>
      <c r="B192" s="8"/>
      <c r="C192" s="8"/>
      <c r="D192" s="8"/>
      <c r="E192" s="8"/>
      <c r="F192" s="8"/>
      <c r="G192" s="8" t="s">
        <v>49</v>
      </c>
      <c r="H192" s="8"/>
      <c r="I192" s="9">
        <v>43101</v>
      </c>
      <c r="J192" s="8"/>
      <c r="K192" s="8"/>
      <c r="L192" s="8"/>
      <c r="M192" s="8" t="s">
        <v>106</v>
      </c>
      <c r="N192" s="8"/>
      <c r="O192" s="8" t="s">
        <v>120</v>
      </c>
      <c r="P192" s="8"/>
      <c r="Q192" s="20"/>
      <c r="R192" s="8"/>
      <c r="S192" s="8" t="s">
        <v>144</v>
      </c>
      <c r="T192" s="8"/>
      <c r="U192" s="10">
        <v>1437.16</v>
      </c>
      <c r="V192" s="8"/>
      <c r="W192" s="10">
        <f t="shared" si="6"/>
        <v>38265.620000000003</v>
      </c>
    </row>
    <row r="193" spans="1:23" hidden="1" x14ac:dyDescent="0.25">
      <c r="A193" s="8"/>
      <c r="B193" s="8"/>
      <c r="C193" s="8"/>
      <c r="D193" s="8"/>
      <c r="E193" s="8"/>
      <c r="F193" s="8"/>
      <c r="G193" s="8" t="s">
        <v>49</v>
      </c>
      <c r="H193" s="8"/>
      <c r="I193" s="9">
        <v>43101</v>
      </c>
      <c r="J193" s="8"/>
      <c r="K193" s="8"/>
      <c r="L193" s="8"/>
      <c r="M193" s="8" t="s">
        <v>107</v>
      </c>
      <c r="N193" s="8"/>
      <c r="O193" s="8" t="s">
        <v>120</v>
      </c>
      <c r="P193" s="8"/>
      <c r="Q193" s="20"/>
      <c r="R193" s="8"/>
      <c r="S193" s="8" t="s">
        <v>144</v>
      </c>
      <c r="T193" s="8"/>
      <c r="U193" s="10">
        <v>1437.16</v>
      </c>
      <c r="V193" s="8"/>
      <c r="W193" s="10">
        <f t="shared" si="6"/>
        <v>39702.78</v>
      </c>
    </row>
    <row r="194" spans="1:23" hidden="1" x14ac:dyDescent="0.25">
      <c r="A194" s="8"/>
      <c r="B194" s="8"/>
      <c r="C194" s="8"/>
      <c r="D194" s="8"/>
      <c r="E194" s="8"/>
      <c r="F194" s="8"/>
      <c r="G194" s="8" t="s">
        <v>49</v>
      </c>
      <c r="H194" s="8"/>
      <c r="I194" s="9">
        <v>43101</v>
      </c>
      <c r="J194" s="8"/>
      <c r="K194" s="8"/>
      <c r="L194" s="8"/>
      <c r="M194" s="8" t="s">
        <v>108</v>
      </c>
      <c r="N194" s="8"/>
      <c r="O194" s="8" t="s">
        <v>120</v>
      </c>
      <c r="P194" s="8"/>
      <c r="Q194" s="20"/>
      <c r="R194" s="8"/>
      <c r="S194" s="8" t="s">
        <v>144</v>
      </c>
      <c r="T194" s="8"/>
      <c r="U194" s="10">
        <v>1095.6099999999999</v>
      </c>
      <c r="V194" s="8"/>
      <c r="W194" s="10">
        <f t="shared" si="6"/>
        <v>40798.39</v>
      </c>
    </row>
    <row r="195" spans="1:23" hidden="1" x14ac:dyDescent="0.25">
      <c r="A195" s="8"/>
      <c r="B195" s="8"/>
      <c r="C195" s="8"/>
      <c r="D195" s="8"/>
      <c r="E195" s="8"/>
      <c r="F195" s="8"/>
      <c r="G195" s="8" t="s">
        <v>49</v>
      </c>
      <c r="H195" s="8"/>
      <c r="I195" s="9">
        <v>43101</v>
      </c>
      <c r="J195" s="8"/>
      <c r="K195" s="8"/>
      <c r="L195" s="8"/>
      <c r="M195" s="8" t="s">
        <v>109</v>
      </c>
      <c r="N195" s="8"/>
      <c r="O195" s="8" t="s">
        <v>120</v>
      </c>
      <c r="P195" s="8"/>
      <c r="Q195" s="20"/>
      <c r="R195" s="8"/>
      <c r="S195" s="8" t="s">
        <v>144</v>
      </c>
      <c r="T195" s="8"/>
      <c r="U195" s="10">
        <v>7687.5</v>
      </c>
      <c r="V195" s="8"/>
      <c r="W195" s="10">
        <f t="shared" si="6"/>
        <v>48485.89</v>
      </c>
    </row>
    <row r="196" spans="1:23" hidden="1" x14ac:dyDescent="0.25">
      <c r="A196" s="8"/>
      <c r="B196" s="8"/>
      <c r="C196" s="8"/>
      <c r="D196" s="8"/>
      <c r="E196" s="8"/>
      <c r="F196" s="8"/>
      <c r="G196" s="8" t="s">
        <v>49</v>
      </c>
      <c r="H196" s="8"/>
      <c r="I196" s="9">
        <v>43101</v>
      </c>
      <c r="J196" s="8"/>
      <c r="K196" s="8"/>
      <c r="L196" s="8"/>
      <c r="M196" s="8" t="s">
        <v>110</v>
      </c>
      <c r="N196" s="8"/>
      <c r="O196" s="8" t="s">
        <v>120</v>
      </c>
      <c r="P196" s="8"/>
      <c r="Q196" s="20"/>
      <c r="R196" s="8"/>
      <c r="S196" s="8" t="s">
        <v>144</v>
      </c>
      <c r="T196" s="8"/>
      <c r="U196" s="10">
        <v>596.92999999999995</v>
      </c>
      <c r="V196" s="8"/>
      <c r="W196" s="10">
        <f t="shared" si="6"/>
        <v>49082.82</v>
      </c>
    </row>
    <row r="197" spans="1:23" hidden="1" x14ac:dyDescent="0.25">
      <c r="A197" s="8"/>
      <c r="B197" s="8"/>
      <c r="C197" s="8"/>
      <c r="D197" s="8"/>
      <c r="E197" s="8"/>
      <c r="F197" s="8"/>
      <c r="G197" s="8" t="s">
        <v>49</v>
      </c>
      <c r="H197" s="8"/>
      <c r="I197" s="9">
        <v>43101</v>
      </c>
      <c r="J197" s="8"/>
      <c r="K197" s="8"/>
      <c r="L197" s="8"/>
      <c r="M197" s="8" t="s">
        <v>111</v>
      </c>
      <c r="N197" s="8"/>
      <c r="O197" s="8" t="s">
        <v>120</v>
      </c>
      <c r="P197" s="8"/>
      <c r="Q197" s="20"/>
      <c r="R197" s="8"/>
      <c r="S197" s="8" t="s">
        <v>144</v>
      </c>
      <c r="T197" s="8"/>
      <c r="U197" s="10">
        <v>596.92999999999995</v>
      </c>
      <c r="V197" s="8"/>
      <c r="W197" s="10">
        <f t="shared" ref="W197:W228" si="7">ROUND(W196+U197,5)</f>
        <v>49679.75</v>
      </c>
    </row>
    <row r="198" spans="1:23" hidden="1" x14ac:dyDescent="0.25">
      <c r="A198" s="8"/>
      <c r="B198" s="8"/>
      <c r="C198" s="8"/>
      <c r="D198" s="8"/>
      <c r="E198" s="8"/>
      <c r="F198" s="8"/>
      <c r="G198" s="8" t="s">
        <v>49</v>
      </c>
      <c r="H198" s="8"/>
      <c r="I198" s="9">
        <v>43101</v>
      </c>
      <c r="J198" s="8"/>
      <c r="K198" s="8"/>
      <c r="L198" s="8"/>
      <c r="M198" s="8" t="s">
        <v>112</v>
      </c>
      <c r="N198" s="8"/>
      <c r="O198" s="8" t="s">
        <v>120</v>
      </c>
      <c r="P198" s="8"/>
      <c r="Q198" s="20"/>
      <c r="R198" s="8"/>
      <c r="S198" s="8" t="s">
        <v>144</v>
      </c>
      <c r="T198" s="8"/>
      <c r="U198" s="10">
        <v>785.11</v>
      </c>
      <c r="V198" s="8"/>
      <c r="W198" s="10">
        <f t="shared" si="7"/>
        <v>50464.86</v>
      </c>
    </row>
    <row r="199" spans="1:23" hidden="1" x14ac:dyDescent="0.25">
      <c r="A199" s="8"/>
      <c r="B199" s="8"/>
      <c r="C199" s="8"/>
      <c r="D199" s="8"/>
      <c r="E199" s="8"/>
      <c r="F199" s="8"/>
      <c r="G199" s="8" t="s">
        <v>49</v>
      </c>
      <c r="H199" s="8"/>
      <c r="I199" s="9">
        <v>43101</v>
      </c>
      <c r="J199" s="8"/>
      <c r="K199" s="8"/>
      <c r="L199" s="8"/>
      <c r="M199" s="8" t="s">
        <v>113</v>
      </c>
      <c r="N199" s="8"/>
      <c r="O199" s="8" t="s">
        <v>120</v>
      </c>
      <c r="P199" s="8"/>
      <c r="Q199" s="20"/>
      <c r="R199" s="8"/>
      <c r="S199" s="8" t="s">
        <v>144</v>
      </c>
      <c r="T199" s="8"/>
      <c r="U199" s="10">
        <v>785.11</v>
      </c>
      <c r="V199" s="8"/>
      <c r="W199" s="10">
        <f t="shared" si="7"/>
        <v>51249.97</v>
      </c>
    </row>
    <row r="200" spans="1:23" hidden="1" x14ac:dyDescent="0.25">
      <c r="A200" s="8"/>
      <c r="B200" s="8"/>
      <c r="C200" s="8"/>
      <c r="D200" s="8"/>
      <c r="E200" s="8"/>
      <c r="F200" s="8"/>
      <c r="G200" s="8" t="s">
        <v>49</v>
      </c>
      <c r="H200" s="8"/>
      <c r="I200" s="9">
        <v>43191</v>
      </c>
      <c r="J200" s="8"/>
      <c r="K200" s="8"/>
      <c r="L200" s="8"/>
      <c r="M200" s="8" t="s">
        <v>79</v>
      </c>
      <c r="N200" s="8"/>
      <c r="O200" s="8" t="s">
        <v>120</v>
      </c>
      <c r="P200" s="8"/>
      <c r="Q200" s="20"/>
      <c r="R200" s="8"/>
      <c r="S200" s="8" t="s">
        <v>144</v>
      </c>
      <c r="T200" s="8"/>
      <c r="U200" s="10">
        <v>1095.6099999999999</v>
      </c>
      <c r="V200" s="8"/>
      <c r="W200" s="10">
        <f t="shared" si="7"/>
        <v>52345.58</v>
      </c>
    </row>
    <row r="201" spans="1:23" hidden="1" x14ac:dyDescent="0.25">
      <c r="A201" s="8"/>
      <c r="B201" s="8"/>
      <c r="C201" s="8"/>
      <c r="D201" s="8"/>
      <c r="E201" s="8"/>
      <c r="F201" s="8"/>
      <c r="G201" s="8" t="s">
        <v>49</v>
      </c>
      <c r="H201" s="8"/>
      <c r="I201" s="9">
        <v>43191</v>
      </c>
      <c r="J201" s="8"/>
      <c r="K201" s="8"/>
      <c r="L201" s="8"/>
      <c r="M201" s="8" t="s">
        <v>80</v>
      </c>
      <c r="N201" s="8"/>
      <c r="O201" s="8" t="s">
        <v>120</v>
      </c>
      <c r="P201" s="8"/>
      <c r="Q201" s="20"/>
      <c r="R201" s="8"/>
      <c r="S201" s="8" t="s">
        <v>144</v>
      </c>
      <c r="T201" s="8"/>
      <c r="U201" s="10">
        <v>1512.56</v>
      </c>
      <c r="V201" s="8"/>
      <c r="W201" s="10">
        <f t="shared" si="7"/>
        <v>53858.14</v>
      </c>
    </row>
    <row r="202" spans="1:23" hidden="1" x14ac:dyDescent="0.25">
      <c r="A202" s="8"/>
      <c r="B202" s="8"/>
      <c r="C202" s="8"/>
      <c r="D202" s="8"/>
      <c r="E202" s="8"/>
      <c r="F202" s="8"/>
      <c r="G202" s="8" t="s">
        <v>49</v>
      </c>
      <c r="H202" s="8"/>
      <c r="I202" s="9">
        <v>43191</v>
      </c>
      <c r="J202" s="8"/>
      <c r="K202" s="8"/>
      <c r="L202" s="8"/>
      <c r="M202" s="8" t="s">
        <v>81</v>
      </c>
      <c r="N202" s="8"/>
      <c r="O202" s="8" t="s">
        <v>120</v>
      </c>
      <c r="P202" s="8"/>
      <c r="Q202" s="20"/>
      <c r="R202" s="8"/>
      <c r="S202" s="8" t="s">
        <v>144</v>
      </c>
      <c r="T202" s="8"/>
      <c r="U202" s="10">
        <v>1512.56</v>
      </c>
      <c r="V202" s="8"/>
      <c r="W202" s="10">
        <f t="shared" si="7"/>
        <v>55370.7</v>
      </c>
    </row>
    <row r="203" spans="1:23" hidden="1" x14ac:dyDescent="0.25">
      <c r="A203" s="8"/>
      <c r="B203" s="8"/>
      <c r="C203" s="8"/>
      <c r="D203" s="8"/>
      <c r="E203" s="8"/>
      <c r="F203" s="8"/>
      <c r="G203" s="8" t="s">
        <v>49</v>
      </c>
      <c r="H203" s="8"/>
      <c r="I203" s="9">
        <v>43191</v>
      </c>
      <c r="J203" s="8"/>
      <c r="K203" s="8"/>
      <c r="L203" s="8"/>
      <c r="M203" s="8" t="s">
        <v>82</v>
      </c>
      <c r="N203" s="8"/>
      <c r="O203" s="8" t="s">
        <v>120</v>
      </c>
      <c r="P203" s="8"/>
      <c r="Q203" s="20"/>
      <c r="R203" s="8"/>
      <c r="S203" s="8" t="s">
        <v>144</v>
      </c>
      <c r="T203" s="8"/>
      <c r="U203" s="10">
        <v>1512.56</v>
      </c>
      <c r="V203" s="8"/>
      <c r="W203" s="10">
        <f t="shared" si="7"/>
        <v>56883.26</v>
      </c>
    </row>
    <row r="204" spans="1:23" hidden="1" x14ac:dyDescent="0.25">
      <c r="A204" s="8"/>
      <c r="B204" s="8"/>
      <c r="C204" s="8"/>
      <c r="D204" s="8"/>
      <c r="E204" s="8"/>
      <c r="F204" s="8"/>
      <c r="G204" s="8" t="s">
        <v>49</v>
      </c>
      <c r="H204" s="8"/>
      <c r="I204" s="9">
        <v>43191</v>
      </c>
      <c r="J204" s="8"/>
      <c r="K204" s="8"/>
      <c r="L204" s="8"/>
      <c r="M204" s="8" t="s">
        <v>83</v>
      </c>
      <c r="N204" s="8"/>
      <c r="O204" s="8" t="s">
        <v>120</v>
      </c>
      <c r="P204" s="8"/>
      <c r="Q204" s="20"/>
      <c r="R204" s="8"/>
      <c r="S204" s="8" t="s">
        <v>144</v>
      </c>
      <c r="T204" s="8"/>
      <c r="U204" s="10">
        <v>1095.6099999999999</v>
      </c>
      <c r="V204" s="8"/>
      <c r="W204" s="10">
        <f t="shared" si="7"/>
        <v>57978.87</v>
      </c>
    </row>
    <row r="205" spans="1:23" hidden="1" x14ac:dyDescent="0.25">
      <c r="A205" s="8"/>
      <c r="B205" s="8"/>
      <c r="C205" s="8"/>
      <c r="D205" s="8"/>
      <c r="E205" s="8"/>
      <c r="F205" s="8"/>
      <c r="G205" s="8" t="s">
        <v>49</v>
      </c>
      <c r="H205" s="8"/>
      <c r="I205" s="9">
        <v>43191</v>
      </c>
      <c r="J205" s="8"/>
      <c r="K205" s="8"/>
      <c r="L205" s="8"/>
      <c r="M205" s="8" t="s">
        <v>84</v>
      </c>
      <c r="N205" s="8"/>
      <c r="O205" s="8" t="s">
        <v>120</v>
      </c>
      <c r="P205" s="8"/>
      <c r="Q205" s="20"/>
      <c r="R205" s="8"/>
      <c r="S205" s="8" t="s">
        <v>144</v>
      </c>
      <c r="T205" s="8"/>
      <c r="U205" s="10">
        <v>1095.6099999999999</v>
      </c>
      <c r="V205" s="8"/>
      <c r="W205" s="10">
        <f t="shared" si="7"/>
        <v>59074.48</v>
      </c>
    </row>
    <row r="206" spans="1:23" hidden="1" x14ac:dyDescent="0.25">
      <c r="A206" s="8"/>
      <c r="B206" s="8"/>
      <c r="C206" s="8"/>
      <c r="D206" s="8"/>
      <c r="E206" s="8"/>
      <c r="F206" s="8"/>
      <c r="G206" s="8" t="s">
        <v>49</v>
      </c>
      <c r="H206" s="8"/>
      <c r="I206" s="9">
        <v>43191</v>
      </c>
      <c r="J206" s="8"/>
      <c r="K206" s="8"/>
      <c r="L206" s="8"/>
      <c r="M206" s="8" t="s">
        <v>85</v>
      </c>
      <c r="N206" s="8"/>
      <c r="O206" s="8" t="s">
        <v>120</v>
      </c>
      <c r="P206" s="8"/>
      <c r="Q206" s="20"/>
      <c r="R206" s="8"/>
      <c r="S206" s="8" t="s">
        <v>144</v>
      </c>
      <c r="T206" s="8"/>
      <c r="U206" s="10">
        <v>1095.6099999999999</v>
      </c>
      <c r="V206" s="8"/>
      <c r="W206" s="10">
        <f t="shared" si="7"/>
        <v>60170.09</v>
      </c>
    </row>
    <row r="207" spans="1:23" hidden="1" x14ac:dyDescent="0.25">
      <c r="A207" s="8"/>
      <c r="B207" s="8"/>
      <c r="C207" s="8"/>
      <c r="D207" s="8"/>
      <c r="E207" s="8"/>
      <c r="F207" s="8"/>
      <c r="G207" s="8" t="s">
        <v>49</v>
      </c>
      <c r="H207" s="8"/>
      <c r="I207" s="9">
        <v>43191</v>
      </c>
      <c r="J207" s="8"/>
      <c r="K207" s="8"/>
      <c r="L207" s="8"/>
      <c r="M207" s="8" t="s">
        <v>86</v>
      </c>
      <c r="N207" s="8"/>
      <c r="O207" s="8" t="s">
        <v>120</v>
      </c>
      <c r="P207" s="8"/>
      <c r="Q207" s="20"/>
      <c r="R207" s="8"/>
      <c r="S207" s="8" t="s">
        <v>144</v>
      </c>
      <c r="T207" s="8"/>
      <c r="U207" s="10">
        <v>1325.39</v>
      </c>
      <c r="V207" s="8"/>
      <c r="W207" s="10">
        <f t="shared" si="7"/>
        <v>61495.48</v>
      </c>
    </row>
    <row r="208" spans="1:23" hidden="1" x14ac:dyDescent="0.25">
      <c r="A208" s="8"/>
      <c r="B208" s="8"/>
      <c r="C208" s="8"/>
      <c r="D208" s="8"/>
      <c r="E208" s="8"/>
      <c r="F208" s="8"/>
      <c r="G208" s="8" t="s">
        <v>49</v>
      </c>
      <c r="H208" s="8"/>
      <c r="I208" s="9">
        <v>43191</v>
      </c>
      <c r="J208" s="8"/>
      <c r="K208" s="8"/>
      <c r="L208" s="8"/>
      <c r="M208" s="8" t="s">
        <v>87</v>
      </c>
      <c r="N208" s="8"/>
      <c r="O208" s="8" t="s">
        <v>120</v>
      </c>
      <c r="P208" s="8"/>
      <c r="Q208" s="20"/>
      <c r="R208" s="8"/>
      <c r="S208" s="8" t="s">
        <v>144</v>
      </c>
      <c r="T208" s="8"/>
      <c r="U208" s="10">
        <v>1512.56</v>
      </c>
      <c r="V208" s="8"/>
      <c r="W208" s="10">
        <f t="shared" si="7"/>
        <v>63008.04</v>
      </c>
    </row>
    <row r="209" spans="1:23" hidden="1" x14ac:dyDescent="0.25">
      <c r="A209" s="8"/>
      <c r="B209" s="8"/>
      <c r="C209" s="8"/>
      <c r="D209" s="8"/>
      <c r="E209" s="8"/>
      <c r="F209" s="8"/>
      <c r="G209" s="8" t="s">
        <v>49</v>
      </c>
      <c r="H209" s="8"/>
      <c r="I209" s="9">
        <v>43191</v>
      </c>
      <c r="J209" s="8"/>
      <c r="K209" s="8"/>
      <c r="L209" s="8"/>
      <c r="M209" s="8" t="s">
        <v>88</v>
      </c>
      <c r="N209" s="8"/>
      <c r="O209" s="8" t="s">
        <v>120</v>
      </c>
      <c r="P209" s="8"/>
      <c r="Q209" s="20"/>
      <c r="R209" s="8"/>
      <c r="S209" s="8" t="s">
        <v>144</v>
      </c>
      <c r="T209" s="8"/>
      <c r="U209" s="10">
        <v>1512.56</v>
      </c>
      <c r="V209" s="8"/>
      <c r="W209" s="10">
        <f t="shared" si="7"/>
        <v>64520.6</v>
      </c>
    </row>
    <row r="210" spans="1:23" hidden="1" x14ac:dyDescent="0.25">
      <c r="A210" s="8"/>
      <c r="B210" s="8"/>
      <c r="C210" s="8"/>
      <c r="D210" s="8"/>
      <c r="E210" s="8"/>
      <c r="F210" s="8"/>
      <c r="G210" s="8" t="s">
        <v>49</v>
      </c>
      <c r="H210" s="8"/>
      <c r="I210" s="9">
        <v>43191</v>
      </c>
      <c r="J210" s="8"/>
      <c r="K210" s="8"/>
      <c r="L210" s="8"/>
      <c r="M210" s="8" t="s">
        <v>89</v>
      </c>
      <c r="N210" s="8"/>
      <c r="O210" s="8" t="s">
        <v>120</v>
      </c>
      <c r="P210" s="8"/>
      <c r="Q210" s="20"/>
      <c r="R210" s="8"/>
      <c r="S210" s="8" t="s">
        <v>144</v>
      </c>
      <c r="T210" s="8"/>
      <c r="U210" s="10">
        <v>1512.56</v>
      </c>
      <c r="V210" s="8"/>
      <c r="W210" s="10">
        <f t="shared" si="7"/>
        <v>66033.16</v>
      </c>
    </row>
    <row r="211" spans="1:23" hidden="1" x14ac:dyDescent="0.25">
      <c r="A211" s="8"/>
      <c r="B211" s="8"/>
      <c r="C211" s="8"/>
      <c r="D211" s="8"/>
      <c r="E211" s="8"/>
      <c r="F211" s="8"/>
      <c r="G211" s="8" t="s">
        <v>49</v>
      </c>
      <c r="H211" s="8"/>
      <c r="I211" s="9">
        <v>43191</v>
      </c>
      <c r="J211" s="8"/>
      <c r="K211" s="8"/>
      <c r="L211" s="8"/>
      <c r="M211" s="8" t="s">
        <v>90</v>
      </c>
      <c r="N211" s="8"/>
      <c r="O211" s="8" t="s">
        <v>120</v>
      </c>
      <c r="P211" s="8"/>
      <c r="Q211" s="20"/>
      <c r="R211" s="8"/>
      <c r="S211" s="8" t="s">
        <v>144</v>
      </c>
      <c r="T211" s="8"/>
      <c r="U211" s="10">
        <v>1437.16</v>
      </c>
      <c r="V211" s="8"/>
      <c r="W211" s="10">
        <f t="shared" si="7"/>
        <v>67470.320000000007</v>
      </c>
    </row>
    <row r="212" spans="1:23" hidden="1" x14ac:dyDescent="0.25">
      <c r="A212" s="8"/>
      <c r="B212" s="8"/>
      <c r="C212" s="8"/>
      <c r="D212" s="8"/>
      <c r="E212" s="8"/>
      <c r="F212" s="8"/>
      <c r="G212" s="8" t="s">
        <v>49</v>
      </c>
      <c r="H212" s="8"/>
      <c r="I212" s="9">
        <v>43191</v>
      </c>
      <c r="J212" s="8"/>
      <c r="K212" s="8"/>
      <c r="L212" s="8"/>
      <c r="M212" s="8" t="s">
        <v>91</v>
      </c>
      <c r="N212" s="8"/>
      <c r="O212" s="8" t="s">
        <v>120</v>
      </c>
      <c r="P212" s="8"/>
      <c r="Q212" s="20"/>
      <c r="R212" s="8"/>
      <c r="S212" s="8" t="s">
        <v>144</v>
      </c>
      <c r="T212" s="8"/>
      <c r="U212" s="10">
        <v>1437.16</v>
      </c>
      <c r="V212" s="8"/>
      <c r="W212" s="10">
        <f t="shared" si="7"/>
        <v>68907.48</v>
      </c>
    </row>
    <row r="213" spans="1:23" hidden="1" x14ac:dyDescent="0.25">
      <c r="A213" s="8"/>
      <c r="B213" s="8"/>
      <c r="C213" s="8"/>
      <c r="D213" s="8"/>
      <c r="E213" s="8"/>
      <c r="F213" s="8"/>
      <c r="G213" s="8" t="s">
        <v>49</v>
      </c>
      <c r="H213" s="8"/>
      <c r="I213" s="9">
        <v>43191</v>
      </c>
      <c r="J213" s="8"/>
      <c r="K213" s="8"/>
      <c r="L213" s="8"/>
      <c r="M213" s="8" t="s">
        <v>92</v>
      </c>
      <c r="N213" s="8"/>
      <c r="O213" s="8" t="s">
        <v>120</v>
      </c>
      <c r="P213" s="8"/>
      <c r="Q213" s="20"/>
      <c r="R213" s="8"/>
      <c r="S213" s="8" t="s">
        <v>144</v>
      </c>
      <c r="T213" s="8"/>
      <c r="U213" s="10">
        <v>1437.16</v>
      </c>
      <c r="V213" s="8"/>
      <c r="W213" s="10">
        <f t="shared" si="7"/>
        <v>70344.639999999999</v>
      </c>
    </row>
    <row r="214" spans="1:23" hidden="1" x14ac:dyDescent="0.25">
      <c r="A214" s="8"/>
      <c r="B214" s="8"/>
      <c r="C214" s="8"/>
      <c r="D214" s="8"/>
      <c r="E214" s="8"/>
      <c r="F214" s="8"/>
      <c r="G214" s="8" t="s">
        <v>49</v>
      </c>
      <c r="H214" s="8"/>
      <c r="I214" s="9">
        <v>43191</v>
      </c>
      <c r="J214" s="8"/>
      <c r="K214" s="8"/>
      <c r="L214" s="8"/>
      <c r="M214" s="8" t="s">
        <v>93</v>
      </c>
      <c r="N214" s="8"/>
      <c r="O214" s="8" t="s">
        <v>120</v>
      </c>
      <c r="P214" s="8"/>
      <c r="Q214" s="20"/>
      <c r="R214" s="8"/>
      <c r="S214" s="8" t="s">
        <v>144</v>
      </c>
      <c r="T214" s="8"/>
      <c r="U214" s="10">
        <v>1095.6099999999999</v>
      </c>
      <c r="V214" s="8"/>
      <c r="W214" s="10">
        <f t="shared" si="7"/>
        <v>71440.25</v>
      </c>
    </row>
    <row r="215" spans="1:23" hidden="1" x14ac:dyDescent="0.25">
      <c r="A215" s="8"/>
      <c r="B215" s="8"/>
      <c r="C215" s="8"/>
      <c r="D215" s="8"/>
      <c r="E215" s="8"/>
      <c r="F215" s="8"/>
      <c r="G215" s="8" t="s">
        <v>49</v>
      </c>
      <c r="H215" s="8"/>
      <c r="I215" s="9">
        <v>43191</v>
      </c>
      <c r="J215" s="8"/>
      <c r="K215" s="8"/>
      <c r="L215" s="8"/>
      <c r="M215" s="8" t="s">
        <v>94</v>
      </c>
      <c r="N215" s="8"/>
      <c r="O215" s="8" t="s">
        <v>120</v>
      </c>
      <c r="P215" s="8"/>
      <c r="Q215" s="20"/>
      <c r="R215" s="8"/>
      <c r="S215" s="8" t="s">
        <v>144</v>
      </c>
      <c r="T215" s="8"/>
      <c r="U215" s="10">
        <v>1095.6099999999999</v>
      </c>
      <c r="V215" s="8"/>
      <c r="W215" s="10">
        <f t="shared" si="7"/>
        <v>72535.86</v>
      </c>
    </row>
    <row r="216" spans="1:23" hidden="1" x14ac:dyDescent="0.25">
      <c r="A216" s="8"/>
      <c r="B216" s="8"/>
      <c r="C216" s="8"/>
      <c r="D216" s="8"/>
      <c r="E216" s="8"/>
      <c r="F216" s="8"/>
      <c r="G216" s="8" t="s">
        <v>49</v>
      </c>
      <c r="H216" s="8"/>
      <c r="I216" s="9">
        <v>43191</v>
      </c>
      <c r="J216" s="8"/>
      <c r="K216" s="8"/>
      <c r="L216" s="8"/>
      <c r="M216" s="8" t="s">
        <v>95</v>
      </c>
      <c r="N216" s="8"/>
      <c r="O216" s="8" t="s">
        <v>120</v>
      </c>
      <c r="P216" s="8"/>
      <c r="Q216" s="20"/>
      <c r="R216" s="8"/>
      <c r="S216" s="8" t="s">
        <v>144</v>
      </c>
      <c r="T216" s="8"/>
      <c r="U216" s="10">
        <v>1512.56</v>
      </c>
      <c r="V216" s="8"/>
      <c r="W216" s="10">
        <f t="shared" si="7"/>
        <v>74048.42</v>
      </c>
    </row>
    <row r="217" spans="1:23" hidden="1" x14ac:dyDescent="0.25">
      <c r="A217" s="8"/>
      <c r="B217" s="8"/>
      <c r="C217" s="8"/>
      <c r="D217" s="8"/>
      <c r="E217" s="8"/>
      <c r="F217" s="8"/>
      <c r="G217" s="8" t="s">
        <v>49</v>
      </c>
      <c r="H217" s="8"/>
      <c r="I217" s="9">
        <v>43191</v>
      </c>
      <c r="J217" s="8"/>
      <c r="K217" s="8"/>
      <c r="L217" s="8"/>
      <c r="M217" s="8" t="s">
        <v>96</v>
      </c>
      <c r="N217" s="8"/>
      <c r="O217" s="8" t="s">
        <v>120</v>
      </c>
      <c r="P217" s="8"/>
      <c r="Q217" s="20"/>
      <c r="R217" s="8"/>
      <c r="S217" s="8" t="s">
        <v>144</v>
      </c>
      <c r="T217" s="8"/>
      <c r="U217" s="10">
        <v>1512.56</v>
      </c>
      <c r="V217" s="8"/>
      <c r="W217" s="10">
        <f t="shared" si="7"/>
        <v>75560.98</v>
      </c>
    </row>
    <row r="218" spans="1:23" hidden="1" x14ac:dyDescent="0.25">
      <c r="A218" s="8"/>
      <c r="B218" s="8"/>
      <c r="C218" s="8"/>
      <c r="D218" s="8"/>
      <c r="E218" s="8"/>
      <c r="F218" s="8"/>
      <c r="G218" s="8" t="s">
        <v>49</v>
      </c>
      <c r="H218" s="8"/>
      <c r="I218" s="9">
        <v>43191</v>
      </c>
      <c r="J218" s="8"/>
      <c r="K218" s="8"/>
      <c r="L218" s="8"/>
      <c r="M218" s="8" t="s">
        <v>97</v>
      </c>
      <c r="N218" s="8"/>
      <c r="O218" s="8" t="s">
        <v>120</v>
      </c>
      <c r="P218" s="8"/>
      <c r="Q218" s="20"/>
      <c r="R218" s="8"/>
      <c r="S218" s="8" t="s">
        <v>144</v>
      </c>
      <c r="T218" s="8"/>
      <c r="U218" s="10">
        <v>1512.56</v>
      </c>
      <c r="V218" s="8"/>
      <c r="W218" s="10">
        <f t="shared" si="7"/>
        <v>77073.539999999994</v>
      </c>
    </row>
    <row r="219" spans="1:23" hidden="1" x14ac:dyDescent="0.25">
      <c r="A219" s="8"/>
      <c r="B219" s="8"/>
      <c r="C219" s="8"/>
      <c r="D219" s="8"/>
      <c r="E219" s="8"/>
      <c r="F219" s="8"/>
      <c r="G219" s="8" t="s">
        <v>49</v>
      </c>
      <c r="H219" s="8"/>
      <c r="I219" s="9">
        <v>43191</v>
      </c>
      <c r="J219" s="8"/>
      <c r="K219" s="8"/>
      <c r="L219" s="8"/>
      <c r="M219" s="8" t="s">
        <v>98</v>
      </c>
      <c r="N219" s="8"/>
      <c r="O219" s="8" t="s">
        <v>120</v>
      </c>
      <c r="P219" s="8"/>
      <c r="Q219" s="20"/>
      <c r="R219" s="8"/>
      <c r="S219" s="8" t="s">
        <v>144</v>
      </c>
      <c r="T219" s="8"/>
      <c r="U219" s="10">
        <v>1095.6099999999999</v>
      </c>
      <c r="V219" s="8"/>
      <c r="W219" s="10">
        <f t="shared" si="7"/>
        <v>78169.149999999994</v>
      </c>
    </row>
    <row r="220" spans="1:23" hidden="1" x14ac:dyDescent="0.25">
      <c r="A220" s="8"/>
      <c r="B220" s="8"/>
      <c r="C220" s="8"/>
      <c r="D220" s="8"/>
      <c r="E220" s="8"/>
      <c r="F220" s="8"/>
      <c r="G220" s="8" t="s">
        <v>49</v>
      </c>
      <c r="H220" s="8"/>
      <c r="I220" s="9">
        <v>43191</v>
      </c>
      <c r="J220" s="8"/>
      <c r="K220" s="8"/>
      <c r="L220" s="8"/>
      <c r="M220" s="8" t="s">
        <v>99</v>
      </c>
      <c r="N220" s="8"/>
      <c r="O220" s="8" t="s">
        <v>120</v>
      </c>
      <c r="P220" s="8"/>
      <c r="Q220" s="20"/>
      <c r="R220" s="8"/>
      <c r="S220" s="8" t="s">
        <v>144</v>
      </c>
      <c r="T220" s="8"/>
      <c r="U220" s="10">
        <v>1095.6099999999999</v>
      </c>
      <c r="V220" s="8"/>
      <c r="W220" s="10">
        <f t="shared" si="7"/>
        <v>79264.759999999995</v>
      </c>
    </row>
    <row r="221" spans="1:23" hidden="1" x14ac:dyDescent="0.25">
      <c r="A221" s="8"/>
      <c r="B221" s="8"/>
      <c r="C221" s="8"/>
      <c r="D221" s="8"/>
      <c r="E221" s="8"/>
      <c r="F221" s="8"/>
      <c r="G221" s="8" t="s">
        <v>49</v>
      </c>
      <c r="H221" s="8"/>
      <c r="I221" s="9">
        <v>43191</v>
      </c>
      <c r="J221" s="8"/>
      <c r="K221" s="8"/>
      <c r="L221" s="8"/>
      <c r="M221" s="8" t="s">
        <v>100</v>
      </c>
      <c r="N221" s="8"/>
      <c r="O221" s="8" t="s">
        <v>120</v>
      </c>
      <c r="P221" s="8"/>
      <c r="Q221" s="20"/>
      <c r="R221" s="8"/>
      <c r="S221" s="8" t="s">
        <v>144</v>
      </c>
      <c r="T221" s="8"/>
      <c r="U221" s="10">
        <v>1095.6099999999999</v>
      </c>
      <c r="V221" s="8"/>
      <c r="W221" s="10">
        <f t="shared" si="7"/>
        <v>80360.37</v>
      </c>
    </row>
    <row r="222" spans="1:23" hidden="1" x14ac:dyDescent="0.25">
      <c r="A222" s="8"/>
      <c r="B222" s="8"/>
      <c r="C222" s="8"/>
      <c r="D222" s="8"/>
      <c r="E222" s="8"/>
      <c r="F222" s="8"/>
      <c r="G222" s="8" t="s">
        <v>49</v>
      </c>
      <c r="H222" s="8"/>
      <c r="I222" s="9">
        <v>43191</v>
      </c>
      <c r="J222" s="8"/>
      <c r="K222" s="8"/>
      <c r="L222" s="8"/>
      <c r="M222" s="8" t="s">
        <v>101</v>
      </c>
      <c r="N222" s="8"/>
      <c r="O222" s="8" t="s">
        <v>120</v>
      </c>
      <c r="P222" s="8"/>
      <c r="Q222" s="20"/>
      <c r="R222" s="8"/>
      <c r="S222" s="8" t="s">
        <v>144</v>
      </c>
      <c r="T222" s="8"/>
      <c r="U222" s="10">
        <v>1743.22</v>
      </c>
      <c r="V222" s="8"/>
      <c r="W222" s="10">
        <f t="shared" si="7"/>
        <v>82103.59</v>
      </c>
    </row>
    <row r="223" spans="1:23" hidden="1" x14ac:dyDescent="0.25">
      <c r="A223" s="8"/>
      <c r="B223" s="8"/>
      <c r="C223" s="8"/>
      <c r="D223" s="8"/>
      <c r="E223" s="8"/>
      <c r="F223" s="8"/>
      <c r="G223" s="8" t="s">
        <v>49</v>
      </c>
      <c r="H223" s="8"/>
      <c r="I223" s="9">
        <v>43191</v>
      </c>
      <c r="J223" s="8"/>
      <c r="K223" s="8"/>
      <c r="L223" s="8"/>
      <c r="M223" s="8" t="s">
        <v>102</v>
      </c>
      <c r="N223" s="8"/>
      <c r="O223" s="8" t="s">
        <v>120</v>
      </c>
      <c r="P223" s="8"/>
      <c r="Q223" s="20"/>
      <c r="R223" s="8"/>
      <c r="S223" s="8" t="s">
        <v>144</v>
      </c>
      <c r="T223" s="8"/>
      <c r="U223" s="10">
        <v>1512.56</v>
      </c>
      <c r="V223" s="8"/>
      <c r="W223" s="10">
        <f t="shared" si="7"/>
        <v>83616.149999999994</v>
      </c>
    </row>
    <row r="224" spans="1:23" hidden="1" x14ac:dyDescent="0.25">
      <c r="A224" s="8"/>
      <c r="B224" s="8"/>
      <c r="C224" s="8"/>
      <c r="D224" s="8"/>
      <c r="E224" s="8"/>
      <c r="F224" s="8"/>
      <c r="G224" s="8" t="s">
        <v>49</v>
      </c>
      <c r="H224" s="8"/>
      <c r="I224" s="9">
        <v>43191</v>
      </c>
      <c r="J224" s="8"/>
      <c r="K224" s="8"/>
      <c r="L224" s="8"/>
      <c r="M224" s="8" t="s">
        <v>103</v>
      </c>
      <c r="N224" s="8"/>
      <c r="O224" s="8" t="s">
        <v>120</v>
      </c>
      <c r="P224" s="8"/>
      <c r="Q224" s="20"/>
      <c r="R224" s="8"/>
      <c r="S224" s="8" t="s">
        <v>144</v>
      </c>
      <c r="T224" s="8"/>
      <c r="U224" s="10">
        <v>1512.56</v>
      </c>
      <c r="V224" s="8"/>
      <c r="W224" s="10">
        <f t="shared" si="7"/>
        <v>85128.71</v>
      </c>
    </row>
    <row r="225" spans="1:23" hidden="1" x14ac:dyDescent="0.25">
      <c r="A225" s="8"/>
      <c r="B225" s="8"/>
      <c r="C225" s="8"/>
      <c r="D225" s="8"/>
      <c r="E225" s="8"/>
      <c r="F225" s="8"/>
      <c r="G225" s="8" t="s">
        <v>49</v>
      </c>
      <c r="H225" s="8"/>
      <c r="I225" s="9">
        <v>43191</v>
      </c>
      <c r="J225" s="8"/>
      <c r="K225" s="8"/>
      <c r="L225" s="8"/>
      <c r="M225" s="8" t="s">
        <v>104</v>
      </c>
      <c r="N225" s="8"/>
      <c r="O225" s="8" t="s">
        <v>120</v>
      </c>
      <c r="P225" s="8"/>
      <c r="Q225" s="20"/>
      <c r="R225" s="8"/>
      <c r="S225" s="8" t="s">
        <v>144</v>
      </c>
      <c r="T225" s="8"/>
      <c r="U225" s="10">
        <v>1512.56</v>
      </c>
      <c r="V225" s="8"/>
      <c r="W225" s="10">
        <f t="shared" si="7"/>
        <v>86641.27</v>
      </c>
    </row>
    <row r="226" spans="1:23" hidden="1" x14ac:dyDescent="0.25">
      <c r="A226" s="8"/>
      <c r="B226" s="8"/>
      <c r="C226" s="8"/>
      <c r="D226" s="8"/>
      <c r="E226" s="8"/>
      <c r="F226" s="8"/>
      <c r="G226" s="8" t="s">
        <v>49</v>
      </c>
      <c r="H226" s="8"/>
      <c r="I226" s="9">
        <v>43191</v>
      </c>
      <c r="J226" s="8"/>
      <c r="K226" s="8"/>
      <c r="L226" s="8"/>
      <c r="M226" s="8" t="s">
        <v>105</v>
      </c>
      <c r="N226" s="8"/>
      <c r="O226" s="8" t="s">
        <v>120</v>
      </c>
      <c r="P226" s="8"/>
      <c r="Q226" s="20"/>
      <c r="R226" s="8"/>
      <c r="S226" s="8" t="s">
        <v>144</v>
      </c>
      <c r="T226" s="8"/>
      <c r="U226" s="10">
        <v>1437.16</v>
      </c>
      <c r="V226" s="8"/>
      <c r="W226" s="10">
        <f t="shared" si="7"/>
        <v>88078.43</v>
      </c>
    </row>
    <row r="227" spans="1:23" hidden="1" x14ac:dyDescent="0.25">
      <c r="A227" s="8"/>
      <c r="B227" s="8"/>
      <c r="C227" s="8"/>
      <c r="D227" s="8"/>
      <c r="E227" s="8"/>
      <c r="F227" s="8"/>
      <c r="G227" s="8" t="s">
        <v>49</v>
      </c>
      <c r="H227" s="8"/>
      <c r="I227" s="9">
        <v>43191</v>
      </c>
      <c r="J227" s="8"/>
      <c r="K227" s="8"/>
      <c r="L227" s="8"/>
      <c r="M227" s="8" t="s">
        <v>106</v>
      </c>
      <c r="N227" s="8"/>
      <c r="O227" s="8" t="s">
        <v>120</v>
      </c>
      <c r="P227" s="8"/>
      <c r="Q227" s="20"/>
      <c r="R227" s="8"/>
      <c r="S227" s="8" t="s">
        <v>144</v>
      </c>
      <c r="T227" s="8"/>
      <c r="U227" s="10">
        <v>1437.16</v>
      </c>
      <c r="V227" s="8"/>
      <c r="W227" s="10">
        <f t="shared" si="7"/>
        <v>89515.59</v>
      </c>
    </row>
    <row r="228" spans="1:23" hidden="1" x14ac:dyDescent="0.25">
      <c r="A228" s="8"/>
      <c r="B228" s="8"/>
      <c r="C228" s="8"/>
      <c r="D228" s="8"/>
      <c r="E228" s="8"/>
      <c r="F228" s="8"/>
      <c r="G228" s="8" t="s">
        <v>49</v>
      </c>
      <c r="H228" s="8"/>
      <c r="I228" s="9">
        <v>43191</v>
      </c>
      <c r="J228" s="8"/>
      <c r="K228" s="8"/>
      <c r="L228" s="8"/>
      <c r="M228" s="8" t="s">
        <v>107</v>
      </c>
      <c r="N228" s="8"/>
      <c r="O228" s="8" t="s">
        <v>120</v>
      </c>
      <c r="P228" s="8"/>
      <c r="Q228" s="20"/>
      <c r="R228" s="8"/>
      <c r="S228" s="8" t="s">
        <v>144</v>
      </c>
      <c r="T228" s="8"/>
      <c r="U228" s="10">
        <v>1437.16</v>
      </c>
      <c r="V228" s="8"/>
      <c r="W228" s="10">
        <f t="shared" si="7"/>
        <v>90952.75</v>
      </c>
    </row>
    <row r="229" spans="1:23" hidden="1" x14ac:dyDescent="0.25">
      <c r="A229" s="8"/>
      <c r="B229" s="8"/>
      <c r="C229" s="8"/>
      <c r="D229" s="8"/>
      <c r="E229" s="8"/>
      <c r="F229" s="8"/>
      <c r="G229" s="8" t="s">
        <v>49</v>
      </c>
      <c r="H229" s="8"/>
      <c r="I229" s="9">
        <v>43191</v>
      </c>
      <c r="J229" s="8"/>
      <c r="K229" s="8"/>
      <c r="L229" s="8"/>
      <c r="M229" s="8" t="s">
        <v>108</v>
      </c>
      <c r="N229" s="8"/>
      <c r="O229" s="8" t="s">
        <v>120</v>
      </c>
      <c r="P229" s="8"/>
      <c r="Q229" s="20"/>
      <c r="R229" s="8"/>
      <c r="S229" s="8" t="s">
        <v>144</v>
      </c>
      <c r="T229" s="8"/>
      <c r="U229" s="10">
        <v>1095.6099999999999</v>
      </c>
      <c r="V229" s="8"/>
      <c r="W229" s="10">
        <f t="shared" ref="W229:W260" si="8">ROUND(W228+U229,5)</f>
        <v>92048.36</v>
      </c>
    </row>
    <row r="230" spans="1:23" hidden="1" x14ac:dyDescent="0.25">
      <c r="A230" s="8"/>
      <c r="B230" s="8"/>
      <c r="C230" s="8"/>
      <c r="D230" s="8"/>
      <c r="E230" s="8"/>
      <c r="F230" s="8"/>
      <c r="G230" s="8" t="s">
        <v>49</v>
      </c>
      <c r="H230" s="8"/>
      <c r="I230" s="9">
        <v>43191</v>
      </c>
      <c r="J230" s="8"/>
      <c r="K230" s="8"/>
      <c r="L230" s="8"/>
      <c r="M230" s="8" t="s">
        <v>109</v>
      </c>
      <c r="N230" s="8"/>
      <c r="O230" s="8" t="s">
        <v>120</v>
      </c>
      <c r="P230" s="8"/>
      <c r="Q230" s="20"/>
      <c r="R230" s="8"/>
      <c r="S230" s="8" t="s">
        <v>144</v>
      </c>
      <c r="T230" s="8"/>
      <c r="U230" s="10">
        <v>7687.5</v>
      </c>
      <c r="V230" s="8"/>
      <c r="W230" s="10">
        <f t="shared" si="8"/>
        <v>99735.86</v>
      </c>
    </row>
    <row r="231" spans="1:23" hidden="1" x14ac:dyDescent="0.25">
      <c r="A231" s="8"/>
      <c r="B231" s="8"/>
      <c r="C231" s="8"/>
      <c r="D231" s="8"/>
      <c r="E231" s="8"/>
      <c r="F231" s="8"/>
      <c r="G231" s="8" t="s">
        <v>49</v>
      </c>
      <c r="H231" s="8"/>
      <c r="I231" s="9">
        <v>43191</v>
      </c>
      <c r="J231" s="8"/>
      <c r="K231" s="8"/>
      <c r="L231" s="8"/>
      <c r="M231" s="8" t="s">
        <v>110</v>
      </c>
      <c r="N231" s="8"/>
      <c r="O231" s="8" t="s">
        <v>120</v>
      </c>
      <c r="P231" s="8"/>
      <c r="Q231" s="20"/>
      <c r="R231" s="8"/>
      <c r="S231" s="8" t="s">
        <v>144</v>
      </c>
      <c r="T231" s="8"/>
      <c r="U231" s="10">
        <v>596.92999999999995</v>
      </c>
      <c r="V231" s="8"/>
      <c r="W231" s="10">
        <f t="shared" si="8"/>
        <v>100332.79</v>
      </c>
    </row>
    <row r="232" spans="1:23" hidden="1" x14ac:dyDescent="0.25">
      <c r="A232" s="8"/>
      <c r="B232" s="8"/>
      <c r="C232" s="8"/>
      <c r="D232" s="8"/>
      <c r="E232" s="8"/>
      <c r="F232" s="8"/>
      <c r="G232" s="8" t="s">
        <v>49</v>
      </c>
      <c r="H232" s="8"/>
      <c r="I232" s="9">
        <v>43191</v>
      </c>
      <c r="J232" s="8"/>
      <c r="K232" s="8"/>
      <c r="L232" s="8"/>
      <c r="M232" s="8" t="s">
        <v>111</v>
      </c>
      <c r="N232" s="8"/>
      <c r="O232" s="8" t="s">
        <v>120</v>
      </c>
      <c r="P232" s="8"/>
      <c r="Q232" s="20"/>
      <c r="R232" s="8"/>
      <c r="S232" s="8" t="s">
        <v>144</v>
      </c>
      <c r="T232" s="8"/>
      <c r="U232" s="10">
        <v>596.92999999999995</v>
      </c>
      <c r="V232" s="8"/>
      <c r="W232" s="10">
        <f t="shared" si="8"/>
        <v>100929.72</v>
      </c>
    </row>
    <row r="233" spans="1:23" hidden="1" x14ac:dyDescent="0.25">
      <c r="A233" s="8"/>
      <c r="B233" s="8"/>
      <c r="C233" s="8"/>
      <c r="D233" s="8"/>
      <c r="E233" s="8"/>
      <c r="F233" s="8"/>
      <c r="G233" s="8" t="s">
        <v>49</v>
      </c>
      <c r="H233" s="8"/>
      <c r="I233" s="9">
        <v>43191</v>
      </c>
      <c r="J233" s="8"/>
      <c r="K233" s="8"/>
      <c r="L233" s="8"/>
      <c r="M233" s="8" t="s">
        <v>112</v>
      </c>
      <c r="N233" s="8"/>
      <c r="O233" s="8" t="s">
        <v>120</v>
      </c>
      <c r="P233" s="8"/>
      <c r="Q233" s="20"/>
      <c r="R233" s="8"/>
      <c r="S233" s="8" t="s">
        <v>144</v>
      </c>
      <c r="T233" s="8"/>
      <c r="U233" s="10">
        <v>785.11</v>
      </c>
      <c r="V233" s="8"/>
      <c r="W233" s="10">
        <f t="shared" si="8"/>
        <v>101714.83</v>
      </c>
    </row>
    <row r="234" spans="1:23" hidden="1" x14ac:dyDescent="0.25">
      <c r="A234" s="8"/>
      <c r="B234" s="8"/>
      <c r="C234" s="8"/>
      <c r="D234" s="8"/>
      <c r="E234" s="8"/>
      <c r="F234" s="8"/>
      <c r="G234" s="8" t="s">
        <v>49</v>
      </c>
      <c r="H234" s="8"/>
      <c r="I234" s="9">
        <v>43191</v>
      </c>
      <c r="J234" s="8"/>
      <c r="K234" s="8"/>
      <c r="L234" s="8"/>
      <c r="M234" s="8" t="s">
        <v>113</v>
      </c>
      <c r="N234" s="8"/>
      <c r="O234" s="8" t="s">
        <v>120</v>
      </c>
      <c r="P234" s="8"/>
      <c r="Q234" s="20"/>
      <c r="R234" s="8"/>
      <c r="S234" s="8" t="s">
        <v>144</v>
      </c>
      <c r="T234" s="8"/>
      <c r="U234" s="10">
        <v>785.11</v>
      </c>
      <c r="V234" s="8"/>
      <c r="W234" s="10">
        <f t="shared" si="8"/>
        <v>102499.94</v>
      </c>
    </row>
    <row r="235" spans="1:23" hidden="1" x14ac:dyDescent="0.25">
      <c r="A235" s="8"/>
      <c r="B235" s="8"/>
      <c r="C235" s="8"/>
      <c r="D235" s="8"/>
      <c r="E235" s="8"/>
      <c r="F235" s="8"/>
      <c r="G235" s="8" t="s">
        <v>49</v>
      </c>
      <c r="H235" s="8"/>
      <c r="I235" s="9">
        <v>43282</v>
      </c>
      <c r="J235" s="8"/>
      <c r="K235" s="8"/>
      <c r="L235" s="8"/>
      <c r="M235" s="8" t="s">
        <v>79</v>
      </c>
      <c r="N235" s="8"/>
      <c r="O235" s="8" t="s">
        <v>120</v>
      </c>
      <c r="P235" s="8"/>
      <c r="Q235" s="20"/>
      <c r="R235" s="8"/>
      <c r="S235" s="8" t="s">
        <v>144</v>
      </c>
      <c r="T235" s="8"/>
      <c r="U235" s="10">
        <v>1095.6099999999999</v>
      </c>
      <c r="V235" s="8"/>
      <c r="W235" s="10">
        <f t="shared" si="8"/>
        <v>103595.55</v>
      </c>
    </row>
    <row r="236" spans="1:23" hidden="1" x14ac:dyDescent="0.25">
      <c r="A236" s="8"/>
      <c r="B236" s="8"/>
      <c r="C236" s="8"/>
      <c r="D236" s="8"/>
      <c r="E236" s="8"/>
      <c r="F236" s="8"/>
      <c r="G236" s="8" t="s">
        <v>49</v>
      </c>
      <c r="H236" s="8"/>
      <c r="I236" s="9">
        <v>43282</v>
      </c>
      <c r="J236" s="8"/>
      <c r="K236" s="8"/>
      <c r="L236" s="8"/>
      <c r="M236" s="8" t="s">
        <v>80</v>
      </c>
      <c r="N236" s="8"/>
      <c r="O236" s="8" t="s">
        <v>120</v>
      </c>
      <c r="P236" s="8"/>
      <c r="Q236" s="20"/>
      <c r="R236" s="8"/>
      <c r="S236" s="8" t="s">
        <v>144</v>
      </c>
      <c r="T236" s="8"/>
      <c r="U236" s="10">
        <v>1512.56</v>
      </c>
      <c r="V236" s="8"/>
      <c r="W236" s="10">
        <f t="shared" si="8"/>
        <v>105108.11</v>
      </c>
    </row>
    <row r="237" spans="1:23" hidden="1" x14ac:dyDescent="0.25">
      <c r="A237" s="8"/>
      <c r="B237" s="8"/>
      <c r="C237" s="8"/>
      <c r="D237" s="8"/>
      <c r="E237" s="8"/>
      <c r="F237" s="8"/>
      <c r="G237" s="8" t="s">
        <v>49</v>
      </c>
      <c r="H237" s="8"/>
      <c r="I237" s="9">
        <v>43282</v>
      </c>
      <c r="J237" s="8"/>
      <c r="K237" s="8"/>
      <c r="L237" s="8"/>
      <c r="M237" s="8" t="s">
        <v>81</v>
      </c>
      <c r="N237" s="8"/>
      <c r="O237" s="8" t="s">
        <v>120</v>
      </c>
      <c r="P237" s="8"/>
      <c r="Q237" s="20"/>
      <c r="R237" s="8"/>
      <c r="S237" s="8" t="s">
        <v>144</v>
      </c>
      <c r="T237" s="8"/>
      <c r="U237" s="10">
        <v>1512.56</v>
      </c>
      <c r="V237" s="8"/>
      <c r="W237" s="10">
        <f t="shared" si="8"/>
        <v>106620.67</v>
      </c>
    </row>
    <row r="238" spans="1:23" hidden="1" x14ac:dyDescent="0.25">
      <c r="A238" s="8"/>
      <c r="B238" s="8"/>
      <c r="C238" s="8"/>
      <c r="D238" s="8"/>
      <c r="E238" s="8"/>
      <c r="F238" s="8"/>
      <c r="G238" s="8" t="s">
        <v>49</v>
      </c>
      <c r="H238" s="8"/>
      <c r="I238" s="9">
        <v>43282</v>
      </c>
      <c r="J238" s="8"/>
      <c r="K238" s="8"/>
      <c r="L238" s="8"/>
      <c r="M238" s="8" t="s">
        <v>82</v>
      </c>
      <c r="N238" s="8"/>
      <c r="O238" s="8" t="s">
        <v>120</v>
      </c>
      <c r="P238" s="8"/>
      <c r="Q238" s="20"/>
      <c r="R238" s="8"/>
      <c r="S238" s="8" t="s">
        <v>144</v>
      </c>
      <c r="T238" s="8"/>
      <c r="U238" s="10">
        <v>1512.56</v>
      </c>
      <c r="V238" s="8"/>
      <c r="W238" s="10">
        <f t="shared" si="8"/>
        <v>108133.23</v>
      </c>
    </row>
    <row r="239" spans="1:23" hidden="1" x14ac:dyDescent="0.25">
      <c r="A239" s="8"/>
      <c r="B239" s="8"/>
      <c r="C239" s="8"/>
      <c r="D239" s="8"/>
      <c r="E239" s="8"/>
      <c r="F239" s="8"/>
      <c r="G239" s="8" t="s">
        <v>49</v>
      </c>
      <c r="H239" s="8"/>
      <c r="I239" s="9">
        <v>43282</v>
      </c>
      <c r="J239" s="8"/>
      <c r="K239" s="8"/>
      <c r="L239" s="8"/>
      <c r="M239" s="8" t="s">
        <v>83</v>
      </c>
      <c r="N239" s="8"/>
      <c r="O239" s="8" t="s">
        <v>120</v>
      </c>
      <c r="P239" s="8"/>
      <c r="Q239" s="20"/>
      <c r="R239" s="8"/>
      <c r="S239" s="8" t="s">
        <v>144</v>
      </c>
      <c r="T239" s="8"/>
      <c r="U239" s="10">
        <v>1095.6099999999999</v>
      </c>
      <c r="V239" s="8"/>
      <c r="W239" s="10">
        <f t="shared" si="8"/>
        <v>109228.84</v>
      </c>
    </row>
    <row r="240" spans="1:23" hidden="1" x14ac:dyDescent="0.25">
      <c r="A240" s="8"/>
      <c r="B240" s="8"/>
      <c r="C240" s="8"/>
      <c r="D240" s="8"/>
      <c r="E240" s="8"/>
      <c r="F240" s="8"/>
      <c r="G240" s="8" t="s">
        <v>49</v>
      </c>
      <c r="H240" s="8"/>
      <c r="I240" s="9">
        <v>43282</v>
      </c>
      <c r="J240" s="8"/>
      <c r="K240" s="8"/>
      <c r="L240" s="8"/>
      <c r="M240" s="8" t="s">
        <v>84</v>
      </c>
      <c r="N240" s="8"/>
      <c r="O240" s="8" t="s">
        <v>120</v>
      </c>
      <c r="P240" s="8"/>
      <c r="Q240" s="20"/>
      <c r="R240" s="8"/>
      <c r="S240" s="8" t="s">
        <v>144</v>
      </c>
      <c r="T240" s="8"/>
      <c r="U240" s="10">
        <v>1095.6099999999999</v>
      </c>
      <c r="V240" s="8"/>
      <c r="W240" s="10">
        <f t="shared" si="8"/>
        <v>110324.45</v>
      </c>
    </row>
    <row r="241" spans="1:23" hidden="1" x14ac:dyDescent="0.25">
      <c r="A241" s="8"/>
      <c r="B241" s="8"/>
      <c r="C241" s="8"/>
      <c r="D241" s="8"/>
      <c r="E241" s="8"/>
      <c r="F241" s="8"/>
      <c r="G241" s="8" t="s">
        <v>49</v>
      </c>
      <c r="H241" s="8"/>
      <c r="I241" s="9">
        <v>43282</v>
      </c>
      <c r="J241" s="8"/>
      <c r="K241" s="8"/>
      <c r="L241" s="8"/>
      <c r="M241" s="8" t="s">
        <v>85</v>
      </c>
      <c r="N241" s="8"/>
      <c r="O241" s="8" t="s">
        <v>120</v>
      </c>
      <c r="P241" s="8"/>
      <c r="Q241" s="20"/>
      <c r="R241" s="8"/>
      <c r="S241" s="8" t="s">
        <v>144</v>
      </c>
      <c r="T241" s="8"/>
      <c r="U241" s="10">
        <v>1095.6099999999999</v>
      </c>
      <c r="V241" s="8"/>
      <c r="W241" s="10">
        <f t="shared" si="8"/>
        <v>111420.06</v>
      </c>
    </row>
    <row r="242" spans="1:23" hidden="1" x14ac:dyDescent="0.25">
      <c r="A242" s="8"/>
      <c r="B242" s="8"/>
      <c r="C242" s="8"/>
      <c r="D242" s="8"/>
      <c r="E242" s="8"/>
      <c r="F242" s="8"/>
      <c r="G242" s="8" t="s">
        <v>49</v>
      </c>
      <c r="H242" s="8"/>
      <c r="I242" s="9">
        <v>43282</v>
      </c>
      <c r="J242" s="8"/>
      <c r="K242" s="8"/>
      <c r="L242" s="8"/>
      <c r="M242" s="8" t="s">
        <v>86</v>
      </c>
      <c r="N242" s="8"/>
      <c r="O242" s="8" t="s">
        <v>120</v>
      </c>
      <c r="P242" s="8"/>
      <c r="Q242" s="20"/>
      <c r="R242" s="8"/>
      <c r="S242" s="8" t="s">
        <v>144</v>
      </c>
      <c r="T242" s="8"/>
      <c r="U242" s="10">
        <v>1325.39</v>
      </c>
      <c r="V242" s="8"/>
      <c r="W242" s="10">
        <f t="shared" si="8"/>
        <v>112745.45</v>
      </c>
    </row>
    <row r="243" spans="1:23" hidden="1" x14ac:dyDescent="0.25">
      <c r="A243" s="8"/>
      <c r="B243" s="8"/>
      <c r="C243" s="8"/>
      <c r="D243" s="8"/>
      <c r="E243" s="8"/>
      <c r="F243" s="8"/>
      <c r="G243" s="8" t="s">
        <v>49</v>
      </c>
      <c r="H243" s="8"/>
      <c r="I243" s="9">
        <v>43282</v>
      </c>
      <c r="J243" s="8"/>
      <c r="K243" s="8"/>
      <c r="L243" s="8"/>
      <c r="M243" s="8" t="s">
        <v>87</v>
      </c>
      <c r="N243" s="8"/>
      <c r="O243" s="8" t="s">
        <v>120</v>
      </c>
      <c r="P243" s="8"/>
      <c r="Q243" s="20"/>
      <c r="R243" s="8"/>
      <c r="S243" s="8" t="s">
        <v>144</v>
      </c>
      <c r="T243" s="8"/>
      <c r="U243" s="10">
        <v>1512.56</v>
      </c>
      <c r="V243" s="8"/>
      <c r="W243" s="10">
        <f t="shared" si="8"/>
        <v>114258.01</v>
      </c>
    </row>
    <row r="244" spans="1:23" hidden="1" x14ac:dyDescent="0.25">
      <c r="A244" s="8"/>
      <c r="B244" s="8"/>
      <c r="C244" s="8"/>
      <c r="D244" s="8"/>
      <c r="E244" s="8"/>
      <c r="F244" s="8"/>
      <c r="G244" s="8" t="s">
        <v>49</v>
      </c>
      <c r="H244" s="8"/>
      <c r="I244" s="9">
        <v>43282</v>
      </c>
      <c r="J244" s="8"/>
      <c r="K244" s="8"/>
      <c r="L244" s="8"/>
      <c r="M244" s="8" t="s">
        <v>88</v>
      </c>
      <c r="N244" s="8"/>
      <c r="O244" s="8" t="s">
        <v>120</v>
      </c>
      <c r="P244" s="8"/>
      <c r="Q244" s="20"/>
      <c r="R244" s="8"/>
      <c r="S244" s="8" t="s">
        <v>144</v>
      </c>
      <c r="T244" s="8"/>
      <c r="U244" s="10">
        <v>1512.56</v>
      </c>
      <c r="V244" s="8"/>
      <c r="W244" s="10">
        <f t="shared" si="8"/>
        <v>115770.57</v>
      </c>
    </row>
    <row r="245" spans="1:23" hidden="1" x14ac:dyDescent="0.25">
      <c r="A245" s="8"/>
      <c r="B245" s="8"/>
      <c r="C245" s="8"/>
      <c r="D245" s="8"/>
      <c r="E245" s="8"/>
      <c r="F245" s="8"/>
      <c r="G245" s="8" t="s">
        <v>49</v>
      </c>
      <c r="H245" s="8"/>
      <c r="I245" s="9">
        <v>43282</v>
      </c>
      <c r="J245" s="8"/>
      <c r="K245" s="8"/>
      <c r="L245" s="8"/>
      <c r="M245" s="8" t="s">
        <v>89</v>
      </c>
      <c r="N245" s="8"/>
      <c r="O245" s="8" t="s">
        <v>120</v>
      </c>
      <c r="P245" s="8"/>
      <c r="Q245" s="20"/>
      <c r="R245" s="8"/>
      <c r="S245" s="8" t="s">
        <v>144</v>
      </c>
      <c r="T245" s="8"/>
      <c r="U245" s="10">
        <v>1512.56</v>
      </c>
      <c r="V245" s="8"/>
      <c r="W245" s="10">
        <f t="shared" si="8"/>
        <v>117283.13</v>
      </c>
    </row>
    <row r="246" spans="1:23" hidden="1" x14ac:dyDescent="0.25">
      <c r="A246" s="8"/>
      <c r="B246" s="8"/>
      <c r="C246" s="8"/>
      <c r="D246" s="8"/>
      <c r="E246" s="8"/>
      <c r="F246" s="8"/>
      <c r="G246" s="8" t="s">
        <v>49</v>
      </c>
      <c r="H246" s="8"/>
      <c r="I246" s="9">
        <v>43282</v>
      </c>
      <c r="J246" s="8"/>
      <c r="K246" s="8"/>
      <c r="L246" s="8"/>
      <c r="M246" s="8" t="s">
        <v>90</v>
      </c>
      <c r="N246" s="8"/>
      <c r="O246" s="8" t="s">
        <v>120</v>
      </c>
      <c r="P246" s="8"/>
      <c r="Q246" s="20"/>
      <c r="R246" s="8"/>
      <c r="S246" s="8" t="s">
        <v>144</v>
      </c>
      <c r="T246" s="8"/>
      <c r="U246" s="10">
        <v>1437.16</v>
      </c>
      <c r="V246" s="8"/>
      <c r="W246" s="10">
        <f t="shared" si="8"/>
        <v>118720.29</v>
      </c>
    </row>
    <row r="247" spans="1:23" hidden="1" x14ac:dyDescent="0.25">
      <c r="A247" s="8"/>
      <c r="B247" s="8"/>
      <c r="C247" s="8"/>
      <c r="D247" s="8"/>
      <c r="E247" s="8"/>
      <c r="F247" s="8"/>
      <c r="G247" s="8" t="s">
        <v>49</v>
      </c>
      <c r="H247" s="8"/>
      <c r="I247" s="9">
        <v>43282</v>
      </c>
      <c r="J247" s="8"/>
      <c r="K247" s="8"/>
      <c r="L247" s="8"/>
      <c r="M247" s="8" t="s">
        <v>91</v>
      </c>
      <c r="N247" s="8"/>
      <c r="O247" s="8" t="s">
        <v>120</v>
      </c>
      <c r="P247" s="8"/>
      <c r="Q247" s="20"/>
      <c r="R247" s="8"/>
      <c r="S247" s="8" t="s">
        <v>144</v>
      </c>
      <c r="T247" s="8"/>
      <c r="U247" s="10">
        <v>1437.16</v>
      </c>
      <c r="V247" s="8"/>
      <c r="W247" s="10">
        <f t="shared" si="8"/>
        <v>120157.45</v>
      </c>
    </row>
    <row r="248" spans="1:23" hidden="1" x14ac:dyDescent="0.25">
      <c r="A248" s="8"/>
      <c r="B248" s="8"/>
      <c r="C248" s="8"/>
      <c r="D248" s="8"/>
      <c r="E248" s="8"/>
      <c r="F248" s="8"/>
      <c r="G248" s="8" t="s">
        <v>49</v>
      </c>
      <c r="H248" s="8"/>
      <c r="I248" s="9">
        <v>43282</v>
      </c>
      <c r="J248" s="8"/>
      <c r="K248" s="8"/>
      <c r="L248" s="8"/>
      <c r="M248" s="8" t="s">
        <v>92</v>
      </c>
      <c r="N248" s="8"/>
      <c r="O248" s="8" t="s">
        <v>120</v>
      </c>
      <c r="P248" s="8"/>
      <c r="Q248" s="20"/>
      <c r="R248" s="8"/>
      <c r="S248" s="8" t="s">
        <v>144</v>
      </c>
      <c r="T248" s="8"/>
      <c r="U248" s="10">
        <v>1437.16</v>
      </c>
      <c r="V248" s="8"/>
      <c r="W248" s="10">
        <f t="shared" si="8"/>
        <v>121594.61</v>
      </c>
    </row>
    <row r="249" spans="1:23" hidden="1" x14ac:dyDescent="0.25">
      <c r="A249" s="8"/>
      <c r="B249" s="8"/>
      <c r="C249" s="8"/>
      <c r="D249" s="8"/>
      <c r="E249" s="8"/>
      <c r="F249" s="8"/>
      <c r="G249" s="8" t="s">
        <v>49</v>
      </c>
      <c r="H249" s="8"/>
      <c r="I249" s="9">
        <v>43282</v>
      </c>
      <c r="J249" s="8"/>
      <c r="K249" s="8"/>
      <c r="L249" s="8"/>
      <c r="M249" s="8" t="s">
        <v>93</v>
      </c>
      <c r="N249" s="8"/>
      <c r="O249" s="8" t="s">
        <v>120</v>
      </c>
      <c r="P249" s="8"/>
      <c r="Q249" s="20"/>
      <c r="R249" s="8"/>
      <c r="S249" s="8" t="s">
        <v>144</v>
      </c>
      <c r="T249" s="8"/>
      <c r="U249" s="10">
        <v>1095.6099999999999</v>
      </c>
      <c r="V249" s="8"/>
      <c r="W249" s="10">
        <f t="shared" si="8"/>
        <v>122690.22</v>
      </c>
    </row>
    <row r="250" spans="1:23" hidden="1" x14ac:dyDescent="0.25">
      <c r="A250" s="8"/>
      <c r="B250" s="8"/>
      <c r="C250" s="8"/>
      <c r="D250" s="8"/>
      <c r="E250" s="8"/>
      <c r="F250" s="8"/>
      <c r="G250" s="8" t="s">
        <v>49</v>
      </c>
      <c r="H250" s="8"/>
      <c r="I250" s="9">
        <v>43282</v>
      </c>
      <c r="J250" s="8"/>
      <c r="K250" s="8"/>
      <c r="L250" s="8"/>
      <c r="M250" s="8" t="s">
        <v>94</v>
      </c>
      <c r="N250" s="8"/>
      <c r="O250" s="8" t="s">
        <v>120</v>
      </c>
      <c r="P250" s="8"/>
      <c r="Q250" s="20"/>
      <c r="R250" s="8"/>
      <c r="S250" s="8" t="s">
        <v>144</v>
      </c>
      <c r="T250" s="8"/>
      <c r="U250" s="10">
        <v>1095.6099999999999</v>
      </c>
      <c r="V250" s="8"/>
      <c r="W250" s="10">
        <f t="shared" si="8"/>
        <v>123785.83</v>
      </c>
    </row>
    <row r="251" spans="1:23" hidden="1" x14ac:dyDescent="0.25">
      <c r="A251" s="8"/>
      <c r="B251" s="8"/>
      <c r="C251" s="8"/>
      <c r="D251" s="8"/>
      <c r="E251" s="8"/>
      <c r="F251" s="8"/>
      <c r="G251" s="8" t="s">
        <v>49</v>
      </c>
      <c r="H251" s="8"/>
      <c r="I251" s="9">
        <v>43282</v>
      </c>
      <c r="J251" s="8"/>
      <c r="K251" s="8"/>
      <c r="L251" s="8"/>
      <c r="M251" s="8" t="s">
        <v>95</v>
      </c>
      <c r="N251" s="8"/>
      <c r="O251" s="8" t="s">
        <v>120</v>
      </c>
      <c r="P251" s="8"/>
      <c r="Q251" s="20"/>
      <c r="R251" s="8"/>
      <c r="S251" s="8" t="s">
        <v>144</v>
      </c>
      <c r="T251" s="8"/>
      <c r="U251" s="10">
        <v>1512.56</v>
      </c>
      <c r="V251" s="8"/>
      <c r="W251" s="10">
        <f t="shared" si="8"/>
        <v>125298.39</v>
      </c>
    </row>
    <row r="252" spans="1:23" hidden="1" x14ac:dyDescent="0.25">
      <c r="A252" s="8"/>
      <c r="B252" s="8"/>
      <c r="C252" s="8"/>
      <c r="D252" s="8"/>
      <c r="E252" s="8"/>
      <c r="F252" s="8"/>
      <c r="G252" s="8" t="s">
        <v>49</v>
      </c>
      <c r="H252" s="8"/>
      <c r="I252" s="9">
        <v>43282</v>
      </c>
      <c r="J252" s="8"/>
      <c r="K252" s="8"/>
      <c r="L252" s="8"/>
      <c r="M252" s="8" t="s">
        <v>96</v>
      </c>
      <c r="N252" s="8"/>
      <c r="O252" s="8" t="s">
        <v>120</v>
      </c>
      <c r="P252" s="8"/>
      <c r="Q252" s="20"/>
      <c r="R252" s="8"/>
      <c r="S252" s="8" t="s">
        <v>144</v>
      </c>
      <c r="T252" s="8"/>
      <c r="U252" s="10">
        <v>1512.56</v>
      </c>
      <c r="V252" s="8"/>
      <c r="W252" s="10">
        <f t="shared" si="8"/>
        <v>126810.95</v>
      </c>
    </row>
    <row r="253" spans="1:23" hidden="1" x14ac:dyDescent="0.25">
      <c r="A253" s="8"/>
      <c r="B253" s="8"/>
      <c r="C253" s="8"/>
      <c r="D253" s="8"/>
      <c r="E253" s="8"/>
      <c r="F253" s="8"/>
      <c r="G253" s="8" t="s">
        <v>49</v>
      </c>
      <c r="H253" s="8"/>
      <c r="I253" s="9">
        <v>43282</v>
      </c>
      <c r="J253" s="8"/>
      <c r="K253" s="8"/>
      <c r="L253" s="8"/>
      <c r="M253" s="8" t="s">
        <v>97</v>
      </c>
      <c r="N253" s="8"/>
      <c r="O253" s="8" t="s">
        <v>120</v>
      </c>
      <c r="P253" s="8"/>
      <c r="Q253" s="20"/>
      <c r="R253" s="8"/>
      <c r="S253" s="8" t="s">
        <v>144</v>
      </c>
      <c r="T253" s="8"/>
      <c r="U253" s="10">
        <v>1512.56</v>
      </c>
      <c r="V253" s="8"/>
      <c r="W253" s="10">
        <f t="shared" si="8"/>
        <v>128323.51</v>
      </c>
    </row>
    <row r="254" spans="1:23" hidden="1" x14ac:dyDescent="0.25">
      <c r="A254" s="8"/>
      <c r="B254" s="8"/>
      <c r="C254" s="8"/>
      <c r="D254" s="8"/>
      <c r="E254" s="8"/>
      <c r="F254" s="8"/>
      <c r="G254" s="8" t="s">
        <v>49</v>
      </c>
      <c r="H254" s="8"/>
      <c r="I254" s="9">
        <v>43282</v>
      </c>
      <c r="J254" s="8"/>
      <c r="K254" s="8"/>
      <c r="L254" s="8"/>
      <c r="M254" s="8" t="s">
        <v>98</v>
      </c>
      <c r="N254" s="8"/>
      <c r="O254" s="8" t="s">
        <v>120</v>
      </c>
      <c r="P254" s="8"/>
      <c r="Q254" s="20"/>
      <c r="R254" s="8"/>
      <c r="S254" s="8" t="s">
        <v>144</v>
      </c>
      <c r="T254" s="8"/>
      <c r="U254" s="10">
        <v>1095.6099999999999</v>
      </c>
      <c r="V254" s="8"/>
      <c r="W254" s="10">
        <f t="shared" si="8"/>
        <v>129419.12</v>
      </c>
    </row>
    <row r="255" spans="1:23" hidden="1" x14ac:dyDescent="0.25">
      <c r="A255" s="8"/>
      <c r="B255" s="8"/>
      <c r="C255" s="8"/>
      <c r="D255" s="8"/>
      <c r="E255" s="8"/>
      <c r="F255" s="8"/>
      <c r="G255" s="8" t="s">
        <v>49</v>
      </c>
      <c r="H255" s="8"/>
      <c r="I255" s="9">
        <v>43282</v>
      </c>
      <c r="J255" s="8"/>
      <c r="K255" s="8"/>
      <c r="L255" s="8"/>
      <c r="M255" s="8" t="s">
        <v>99</v>
      </c>
      <c r="N255" s="8"/>
      <c r="O255" s="8" t="s">
        <v>120</v>
      </c>
      <c r="P255" s="8"/>
      <c r="Q255" s="20"/>
      <c r="R255" s="8"/>
      <c r="S255" s="8" t="s">
        <v>144</v>
      </c>
      <c r="T255" s="8"/>
      <c r="U255" s="10">
        <v>1095.6099999999999</v>
      </c>
      <c r="V255" s="8"/>
      <c r="W255" s="10">
        <f t="shared" si="8"/>
        <v>130514.73</v>
      </c>
    </row>
    <row r="256" spans="1:23" hidden="1" x14ac:dyDescent="0.25">
      <c r="A256" s="8"/>
      <c r="B256" s="8"/>
      <c r="C256" s="8"/>
      <c r="D256" s="8"/>
      <c r="E256" s="8"/>
      <c r="F256" s="8"/>
      <c r="G256" s="8" t="s">
        <v>49</v>
      </c>
      <c r="H256" s="8"/>
      <c r="I256" s="9">
        <v>43282</v>
      </c>
      <c r="J256" s="8"/>
      <c r="K256" s="8"/>
      <c r="L256" s="8"/>
      <c r="M256" s="8" t="s">
        <v>100</v>
      </c>
      <c r="N256" s="8"/>
      <c r="O256" s="8" t="s">
        <v>120</v>
      </c>
      <c r="P256" s="8"/>
      <c r="Q256" s="20"/>
      <c r="R256" s="8"/>
      <c r="S256" s="8" t="s">
        <v>144</v>
      </c>
      <c r="T256" s="8"/>
      <c r="U256" s="10">
        <v>1095.6099999999999</v>
      </c>
      <c r="V256" s="8"/>
      <c r="W256" s="10">
        <f t="shared" si="8"/>
        <v>131610.34</v>
      </c>
    </row>
    <row r="257" spans="1:23" hidden="1" x14ac:dyDescent="0.25">
      <c r="A257" s="8"/>
      <c r="B257" s="8"/>
      <c r="C257" s="8"/>
      <c r="D257" s="8"/>
      <c r="E257" s="8"/>
      <c r="F257" s="8"/>
      <c r="G257" s="8" t="s">
        <v>49</v>
      </c>
      <c r="H257" s="8"/>
      <c r="I257" s="9">
        <v>43282</v>
      </c>
      <c r="J257" s="8"/>
      <c r="K257" s="8"/>
      <c r="L257" s="8"/>
      <c r="M257" s="8" t="s">
        <v>101</v>
      </c>
      <c r="N257" s="8"/>
      <c r="O257" s="8" t="s">
        <v>120</v>
      </c>
      <c r="P257" s="8"/>
      <c r="Q257" s="20"/>
      <c r="R257" s="8"/>
      <c r="S257" s="8" t="s">
        <v>144</v>
      </c>
      <c r="T257" s="8"/>
      <c r="U257" s="10">
        <v>1743.22</v>
      </c>
      <c r="V257" s="8"/>
      <c r="W257" s="10">
        <f t="shared" si="8"/>
        <v>133353.56</v>
      </c>
    </row>
    <row r="258" spans="1:23" hidden="1" x14ac:dyDescent="0.25">
      <c r="A258" s="8"/>
      <c r="B258" s="8"/>
      <c r="C258" s="8"/>
      <c r="D258" s="8"/>
      <c r="E258" s="8"/>
      <c r="F258" s="8"/>
      <c r="G258" s="8" t="s">
        <v>49</v>
      </c>
      <c r="H258" s="8"/>
      <c r="I258" s="9">
        <v>43282</v>
      </c>
      <c r="J258" s="8"/>
      <c r="K258" s="8"/>
      <c r="L258" s="8"/>
      <c r="M258" s="8" t="s">
        <v>102</v>
      </c>
      <c r="N258" s="8"/>
      <c r="O258" s="8" t="s">
        <v>120</v>
      </c>
      <c r="P258" s="8"/>
      <c r="Q258" s="20"/>
      <c r="R258" s="8"/>
      <c r="S258" s="8" t="s">
        <v>144</v>
      </c>
      <c r="T258" s="8"/>
      <c r="U258" s="10">
        <v>1512.56</v>
      </c>
      <c r="V258" s="8"/>
      <c r="W258" s="10">
        <f t="shared" si="8"/>
        <v>134866.12</v>
      </c>
    </row>
    <row r="259" spans="1:23" hidden="1" x14ac:dyDescent="0.25">
      <c r="A259" s="8"/>
      <c r="B259" s="8"/>
      <c r="C259" s="8"/>
      <c r="D259" s="8"/>
      <c r="E259" s="8"/>
      <c r="F259" s="8"/>
      <c r="G259" s="8" t="s">
        <v>49</v>
      </c>
      <c r="H259" s="8"/>
      <c r="I259" s="9">
        <v>43282</v>
      </c>
      <c r="J259" s="8"/>
      <c r="K259" s="8"/>
      <c r="L259" s="8"/>
      <c r="M259" s="8" t="s">
        <v>103</v>
      </c>
      <c r="N259" s="8"/>
      <c r="O259" s="8" t="s">
        <v>120</v>
      </c>
      <c r="P259" s="8"/>
      <c r="Q259" s="20"/>
      <c r="R259" s="8"/>
      <c r="S259" s="8" t="s">
        <v>144</v>
      </c>
      <c r="T259" s="8"/>
      <c r="U259" s="10">
        <v>1512.56</v>
      </c>
      <c r="V259" s="8"/>
      <c r="W259" s="10">
        <f t="shared" si="8"/>
        <v>136378.68</v>
      </c>
    </row>
    <row r="260" spans="1:23" hidden="1" x14ac:dyDescent="0.25">
      <c r="A260" s="8"/>
      <c r="B260" s="8"/>
      <c r="C260" s="8"/>
      <c r="D260" s="8"/>
      <c r="E260" s="8"/>
      <c r="F260" s="8"/>
      <c r="G260" s="8" t="s">
        <v>49</v>
      </c>
      <c r="H260" s="8"/>
      <c r="I260" s="9">
        <v>43282</v>
      </c>
      <c r="J260" s="8"/>
      <c r="K260" s="8"/>
      <c r="L260" s="8"/>
      <c r="M260" s="8" t="s">
        <v>104</v>
      </c>
      <c r="N260" s="8"/>
      <c r="O260" s="8" t="s">
        <v>120</v>
      </c>
      <c r="P260" s="8"/>
      <c r="Q260" s="20"/>
      <c r="R260" s="8"/>
      <c r="S260" s="8" t="s">
        <v>144</v>
      </c>
      <c r="T260" s="8"/>
      <c r="U260" s="10">
        <v>1512.56</v>
      </c>
      <c r="V260" s="8"/>
      <c r="W260" s="10">
        <f t="shared" si="8"/>
        <v>137891.24</v>
      </c>
    </row>
    <row r="261" spans="1:23" hidden="1" x14ac:dyDescent="0.25">
      <c r="A261" s="8"/>
      <c r="B261" s="8"/>
      <c r="C261" s="8"/>
      <c r="D261" s="8"/>
      <c r="E261" s="8"/>
      <c r="F261" s="8"/>
      <c r="G261" s="8" t="s">
        <v>49</v>
      </c>
      <c r="H261" s="8"/>
      <c r="I261" s="9">
        <v>43282</v>
      </c>
      <c r="J261" s="8"/>
      <c r="K261" s="8"/>
      <c r="L261" s="8"/>
      <c r="M261" s="8" t="s">
        <v>105</v>
      </c>
      <c r="N261" s="8"/>
      <c r="O261" s="8" t="s">
        <v>120</v>
      </c>
      <c r="P261" s="8"/>
      <c r="Q261" s="20"/>
      <c r="R261" s="8"/>
      <c r="S261" s="8" t="s">
        <v>144</v>
      </c>
      <c r="T261" s="8"/>
      <c r="U261" s="10">
        <v>1437.16</v>
      </c>
      <c r="V261" s="8"/>
      <c r="W261" s="10">
        <f t="shared" ref="W261:W292" si="9">ROUND(W260+U261,5)</f>
        <v>139328.4</v>
      </c>
    </row>
    <row r="262" spans="1:23" hidden="1" x14ac:dyDescent="0.25">
      <c r="A262" s="8"/>
      <c r="B262" s="8"/>
      <c r="C262" s="8"/>
      <c r="D262" s="8"/>
      <c r="E262" s="8"/>
      <c r="F262" s="8"/>
      <c r="G262" s="8" t="s">
        <v>49</v>
      </c>
      <c r="H262" s="8"/>
      <c r="I262" s="9">
        <v>43282</v>
      </c>
      <c r="J262" s="8"/>
      <c r="K262" s="8"/>
      <c r="L262" s="8"/>
      <c r="M262" s="8" t="s">
        <v>106</v>
      </c>
      <c r="N262" s="8"/>
      <c r="O262" s="8" t="s">
        <v>120</v>
      </c>
      <c r="P262" s="8"/>
      <c r="Q262" s="20"/>
      <c r="R262" s="8"/>
      <c r="S262" s="8" t="s">
        <v>144</v>
      </c>
      <c r="T262" s="8"/>
      <c r="U262" s="10">
        <v>1437.16</v>
      </c>
      <c r="V262" s="8"/>
      <c r="W262" s="10">
        <f t="shared" si="9"/>
        <v>140765.56</v>
      </c>
    </row>
    <row r="263" spans="1:23" hidden="1" x14ac:dyDescent="0.25">
      <c r="A263" s="8"/>
      <c r="B263" s="8"/>
      <c r="C263" s="8"/>
      <c r="D263" s="8"/>
      <c r="E263" s="8"/>
      <c r="F263" s="8"/>
      <c r="G263" s="8" t="s">
        <v>49</v>
      </c>
      <c r="H263" s="8"/>
      <c r="I263" s="9">
        <v>43282</v>
      </c>
      <c r="J263" s="8"/>
      <c r="K263" s="8"/>
      <c r="L263" s="8"/>
      <c r="M263" s="8" t="s">
        <v>107</v>
      </c>
      <c r="N263" s="8"/>
      <c r="O263" s="8" t="s">
        <v>120</v>
      </c>
      <c r="P263" s="8"/>
      <c r="Q263" s="20"/>
      <c r="R263" s="8"/>
      <c r="S263" s="8" t="s">
        <v>144</v>
      </c>
      <c r="T263" s="8"/>
      <c r="U263" s="10">
        <v>1437.16</v>
      </c>
      <c r="V263" s="8"/>
      <c r="W263" s="10">
        <f t="shared" si="9"/>
        <v>142202.72</v>
      </c>
    </row>
    <row r="264" spans="1:23" hidden="1" x14ac:dyDescent="0.25">
      <c r="A264" s="8"/>
      <c r="B264" s="8"/>
      <c r="C264" s="8"/>
      <c r="D264" s="8"/>
      <c r="E264" s="8"/>
      <c r="F264" s="8"/>
      <c r="G264" s="8" t="s">
        <v>49</v>
      </c>
      <c r="H264" s="8"/>
      <c r="I264" s="9">
        <v>43282</v>
      </c>
      <c r="J264" s="8"/>
      <c r="K264" s="8"/>
      <c r="L264" s="8"/>
      <c r="M264" s="8" t="s">
        <v>108</v>
      </c>
      <c r="N264" s="8"/>
      <c r="O264" s="8" t="s">
        <v>120</v>
      </c>
      <c r="P264" s="8"/>
      <c r="Q264" s="20"/>
      <c r="R264" s="8"/>
      <c r="S264" s="8" t="s">
        <v>144</v>
      </c>
      <c r="T264" s="8"/>
      <c r="U264" s="10">
        <v>1095.6099999999999</v>
      </c>
      <c r="V264" s="8"/>
      <c r="W264" s="10">
        <f t="shared" si="9"/>
        <v>143298.32999999999</v>
      </c>
    </row>
    <row r="265" spans="1:23" hidden="1" x14ac:dyDescent="0.25">
      <c r="A265" s="8"/>
      <c r="B265" s="8"/>
      <c r="C265" s="8"/>
      <c r="D265" s="8"/>
      <c r="E265" s="8"/>
      <c r="F265" s="8"/>
      <c r="G265" s="8" t="s">
        <v>49</v>
      </c>
      <c r="H265" s="8"/>
      <c r="I265" s="9">
        <v>43282</v>
      </c>
      <c r="J265" s="8"/>
      <c r="K265" s="8"/>
      <c r="L265" s="8"/>
      <c r="M265" s="8" t="s">
        <v>109</v>
      </c>
      <c r="N265" s="8"/>
      <c r="O265" s="8" t="s">
        <v>120</v>
      </c>
      <c r="P265" s="8"/>
      <c r="Q265" s="20"/>
      <c r="R265" s="8"/>
      <c r="S265" s="8" t="s">
        <v>144</v>
      </c>
      <c r="T265" s="8"/>
      <c r="U265" s="10">
        <v>7687.5</v>
      </c>
      <c r="V265" s="8"/>
      <c r="W265" s="10">
        <f t="shared" si="9"/>
        <v>150985.82999999999</v>
      </c>
    </row>
    <row r="266" spans="1:23" hidden="1" x14ac:dyDescent="0.25">
      <c r="A266" s="8"/>
      <c r="B266" s="8"/>
      <c r="C266" s="8"/>
      <c r="D266" s="8"/>
      <c r="E266" s="8"/>
      <c r="F266" s="8"/>
      <c r="G266" s="8" t="s">
        <v>49</v>
      </c>
      <c r="H266" s="8"/>
      <c r="I266" s="9">
        <v>43282</v>
      </c>
      <c r="J266" s="8"/>
      <c r="K266" s="8"/>
      <c r="L266" s="8"/>
      <c r="M266" s="8" t="s">
        <v>110</v>
      </c>
      <c r="N266" s="8"/>
      <c r="O266" s="8" t="s">
        <v>120</v>
      </c>
      <c r="P266" s="8"/>
      <c r="Q266" s="20"/>
      <c r="R266" s="8"/>
      <c r="S266" s="8" t="s">
        <v>144</v>
      </c>
      <c r="T266" s="8"/>
      <c r="U266" s="10">
        <v>596.92999999999995</v>
      </c>
      <c r="V266" s="8"/>
      <c r="W266" s="10">
        <f t="shared" si="9"/>
        <v>151582.76</v>
      </c>
    </row>
    <row r="267" spans="1:23" hidden="1" x14ac:dyDescent="0.25">
      <c r="A267" s="8"/>
      <c r="B267" s="8"/>
      <c r="C267" s="8"/>
      <c r="D267" s="8"/>
      <c r="E267" s="8"/>
      <c r="F267" s="8"/>
      <c r="G267" s="8" t="s">
        <v>49</v>
      </c>
      <c r="H267" s="8"/>
      <c r="I267" s="9">
        <v>43282</v>
      </c>
      <c r="J267" s="8"/>
      <c r="K267" s="8"/>
      <c r="L267" s="8"/>
      <c r="M267" s="8" t="s">
        <v>111</v>
      </c>
      <c r="N267" s="8"/>
      <c r="O267" s="8" t="s">
        <v>120</v>
      </c>
      <c r="P267" s="8"/>
      <c r="Q267" s="20"/>
      <c r="R267" s="8"/>
      <c r="S267" s="8" t="s">
        <v>144</v>
      </c>
      <c r="T267" s="8"/>
      <c r="U267" s="10">
        <v>596.92999999999995</v>
      </c>
      <c r="V267" s="8"/>
      <c r="W267" s="10">
        <f t="shared" si="9"/>
        <v>152179.69</v>
      </c>
    </row>
    <row r="268" spans="1:23" hidden="1" x14ac:dyDescent="0.25">
      <c r="A268" s="8"/>
      <c r="B268" s="8"/>
      <c r="C268" s="8"/>
      <c r="D268" s="8"/>
      <c r="E268" s="8"/>
      <c r="F268" s="8"/>
      <c r="G268" s="8" t="s">
        <v>49</v>
      </c>
      <c r="H268" s="8"/>
      <c r="I268" s="9">
        <v>43282</v>
      </c>
      <c r="J268" s="8"/>
      <c r="K268" s="8"/>
      <c r="L268" s="8"/>
      <c r="M268" s="8" t="s">
        <v>112</v>
      </c>
      <c r="N268" s="8"/>
      <c r="O268" s="8" t="s">
        <v>120</v>
      </c>
      <c r="P268" s="8"/>
      <c r="Q268" s="20"/>
      <c r="R268" s="8"/>
      <c r="S268" s="8" t="s">
        <v>144</v>
      </c>
      <c r="T268" s="8"/>
      <c r="U268" s="10">
        <v>785.11</v>
      </c>
      <c r="V268" s="8"/>
      <c r="W268" s="10">
        <f t="shared" si="9"/>
        <v>152964.79999999999</v>
      </c>
    </row>
    <row r="269" spans="1:23" hidden="1" x14ac:dyDescent="0.25">
      <c r="A269" s="8"/>
      <c r="B269" s="8"/>
      <c r="C269" s="8"/>
      <c r="D269" s="8"/>
      <c r="E269" s="8"/>
      <c r="F269" s="8"/>
      <c r="G269" s="8" t="s">
        <v>49</v>
      </c>
      <c r="H269" s="8"/>
      <c r="I269" s="9">
        <v>43282</v>
      </c>
      <c r="J269" s="8"/>
      <c r="K269" s="8"/>
      <c r="L269" s="8"/>
      <c r="M269" s="8" t="s">
        <v>113</v>
      </c>
      <c r="N269" s="8"/>
      <c r="O269" s="8" t="s">
        <v>120</v>
      </c>
      <c r="P269" s="8"/>
      <c r="Q269" s="20"/>
      <c r="R269" s="8"/>
      <c r="S269" s="8" t="s">
        <v>144</v>
      </c>
      <c r="T269" s="8"/>
      <c r="U269" s="10">
        <v>785.11</v>
      </c>
      <c r="V269" s="8"/>
      <c r="W269" s="10">
        <f t="shared" si="9"/>
        <v>153749.91</v>
      </c>
    </row>
    <row r="270" spans="1:23" hidden="1" x14ac:dyDescent="0.25">
      <c r="A270" s="8"/>
      <c r="B270" s="8"/>
      <c r="C270" s="8"/>
      <c r="D270" s="8"/>
      <c r="E270" s="8"/>
      <c r="F270" s="8"/>
      <c r="G270" s="8" t="s">
        <v>49</v>
      </c>
      <c r="H270" s="8"/>
      <c r="I270" s="9">
        <v>43374</v>
      </c>
      <c r="J270" s="8"/>
      <c r="K270" s="8"/>
      <c r="L270" s="8"/>
      <c r="M270" s="8" t="s">
        <v>79</v>
      </c>
      <c r="N270" s="8"/>
      <c r="O270" s="8" t="s">
        <v>120</v>
      </c>
      <c r="P270" s="8"/>
      <c r="Q270" s="20"/>
      <c r="R270" s="8"/>
      <c r="S270" s="8" t="s">
        <v>144</v>
      </c>
      <c r="T270" s="8"/>
      <c r="U270" s="10">
        <v>1095.6099999999999</v>
      </c>
      <c r="V270" s="8"/>
      <c r="W270" s="10">
        <f t="shared" si="9"/>
        <v>154845.51999999999</v>
      </c>
    </row>
    <row r="271" spans="1:23" hidden="1" x14ac:dyDescent="0.25">
      <c r="A271" s="8"/>
      <c r="B271" s="8"/>
      <c r="C271" s="8"/>
      <c r="D271" s="8"/>
      <c r="E271" s="8"/>
      <c r="F271" s="8"/>
      <c r="G271" s="8" t="s">
        <v>49</v>
      </c>
      <c r="H271" s="8"/>
      <c r="I271" s="9">
        <v>43374</v>
      </c>
      <c r="J271" s="8"/>
      <c r="K271" s="8"/>
      <c r="L271" s="8"/>
      <c r="M271" s="8" t="s">
        <v>80</v>
      </c>
      <c r="N271" s="8"/>
      <c r="O271" s="8" t="s">
        <v>120</v>
      </c>
      <c r="P271" s="8"/>
      <c r="Q271" s="20"/>
      <c r="R271" s="8"/>
      <c r="S271" s="8" t="s">
        <v>144</v>
      </c>
      <c r="T271" s="8"/>
      <c r="U271" s="10">
        <v>1512.56</v>
      </c>
      <c r="V271" s="8"/>
      <c r="W271" s="10">
        <f t="shared" si="9"/>
        <v>156358.07999999999</v>
      </c>
    </row>
    <row r="272" spans="1:23" hidden="1" x14ac:dyDescent="0.25">
      <c r="A272" s="8"/>
      <c r="B272" s="8"/>
      <c r="C272" s="8"/>
      <c r="D272" s="8"/>
      <c r="E272" s="8"/>
      <c r="F272" s="8"/>
      <c r="G272" s="8" t="s">
        <v>49</v>
      </c>
      <c r="H272" s="8"/>
      <c r="I272" s="9">
        <v>43374</v>
      </c>
      <c r="J272" s="8"/>
      <c r="K272" s="8"/>
      <c r="L272" s="8"/>
      <c r="M272" s="8" t="s">
        <v>81</v>
      </c>
      <c r="N272" s="8"/>
      <c r="O272" s="8" t="s">
        <v>120</v>
      </c>
      <c r="P272" s="8"/>
      <c r="Q272" s="20"/>
      <c r="R272" s="8"/>
      <c r="S272" s="8" t="s">
        <v>144</v>
      </c>
      <c r="T272" s="8"/>
      <c r="U272" s="10">
        <v>1512.56</v>
      </c>
      <c r="V272" s="8"/>
      <c r="W272" s="10">
        <f t="shared" si="9"/>
        <v>157870.64000000001</v>
      </c>
    </row>
    <row r="273" spans="1:23" hidden="1" x14ac:dyDescent="0.25">
      <c r="A273" s="8"/>
      <c r="B273" s="8"/>
      <c r="C273" s="8"/>
      <c r="D273" s="8"/>
      <c r="E273" s="8"/>
      <c r="F273" s="8"/>
      <c r="G273" s="8" t="s">
        <v>49</v>
      </c>
      <c r="H273" s="8"/>
      <c r="I273" s="9">
        <v>43374</v>
      </c>
      <c r="J273" s="8"/>
      <c r="K273" s="8"/>
      <c r="L273" s="8"/>
      <c r="M273" s="8" t="s">
        <v>82</v>
      </c>
      <c r="N273" s="8"/>
      <c r="O273" s="8" t="s">
        <v>120</v>
      </c>
      <c r="P273" s="8"/>
      <c r="Q273" s="20"/>
      <c r="R273" s="8"/>
      <c r="S273" s="8" t="s">
        <v>144</v>
      </c>
      <c r="T273" s="8"/>
      <c r="U273" s="10">
        <v>1512.56</v>
      </c>
      <c r="V273" s="8"/>
      <c r="W273" s="10">
        <f t="shared" si="9"/>
        <v>159383.20000000001</v>
      </c>
    </row>
    <row r="274" spans="1:23" hidden="1" x14ac:dyDescent="0.25">
      <c r="A274" s="8"/>
      <c r="B274" s="8"/>
      <c r="C274" s="8"/>
      <c r="D274" s="8"/>
      <c r="E274" s="8"/>
      <c r="F274" s="8"/>
      <c r="G274" s="8" t="s">
        <v>49</v>
      </c>
      <c r="H274" s="8"/>
      <c r="I274" s="9">
        <v>43374</v>
      </c>
      <c r="J274" s="8"/>
      <c r="K274" s="8"/>
      <c r="L274" s="8"/>
      <c r="M274" s="8" t="s">
        <v>83</v>
      </c>
      <c r="N274" s="8"/>
      <c r="O274" s="8" t="s">
        <v>120</v>
      </c>
      <c r="P274" s="8"/>
      <c r="Q274" s="20"/>
      <c r="R274" s="8"/>
      <c r="S274" s="8" t="s">
        <v>144</v>
      </c>
      <c r="T274" s="8"/>
      <c r="U274" s="10">
        <v>1095.6099999999999</v>
      </c>
      <c r="V274" s="8"/>
      <c r="W274" s="10">
        <f t="shared" si="9"/>
        <v>160478.81</v>
      </c>
    </row>
    <row r="275" spans="1:23" hidden="1" x14ac:dyDescent="0.25">
      <c r="A275" s="8"/>
      <c r="B275" s="8"/>
      <c r="C275" s="8"/>
      <c r="D275" s="8"/>
      <c r="E275" s="8"/>
      <c r="F275" s="8"/>
      <c r="G275" s="8" t="s">
        <v>49</v>
      </c>
      <c r="H275" s="8"/>
      <c r="I275" s="9">
        <v>43374</v>
      </c>
      <c r="J275" s="8"/>
      <c r="K275" s="8"/>
      <c r="L275" s="8"/>
      <c r="M275" s="8" t="s">
        <v>84</v>
      </c>
      <c r="N275" s="8"/>
      <c r="O275" s="8" t="s">
        <v>120</v>
      </c>
      <c r="P275" s="8"/>
      <c r="Q275" s="20"/>
      <c r="R275" s="8"/>
      <c r="S275" s="8" t="s">
        <v>144</v>
      </c>
      <c r="T275" s="8"/>
      <c r="U275" s="10">
        <v>1095.6099999999999</v>
      </c>
      <c r="V275" s="8"/>
      <c r="W275" s="10">
        <f t="shared" si="9"/>
        <v>161574.42000000001</v>
      </c>
    </row>
    <row r="276" spans="1:23" hidden="1" x14ac:dyDescent="0.25">
      <c r="A276" s="8"/>
      <c r="B276" s="8"/>
      <c r="C276" s="8"/>
      <c r="D276" s="8"/>
      <c r="E276" s="8"/>
      <c r="F276" s="8"/>
      <c r="G276" s="8" t="s">
        <v>49</v>
      </c>
      <c r="H276" s="8"/>
      <c r="I276" s="9">
        <v>43374</v>
      </c>
      <c r="J276" s="8"/>
      <c r="K276" s="8"/>
      <c r="L276" s="8"/>
      <c r="M276" s="8" t="s">
        <v>85</v>
      </c>
      <c r="N276" s="8"/>
      <c r="O276" s="8" t="s">
        <v>120</v>
      </c>
      <c r="P276" s="8"/>
      <c r="Q276" s="20"/>
      <c r="R276" s="8"/>
      <c r="S276" s="8" t="s">
        <v>144</v>
      </c>
      <c r="T276" s="8"/>
      <c r="U276" s="10">
        <v>1095.6099999999999</v>
      </c>
      <c r="V276" s="8"/>
      <c r="W276" s="10">
        <f t="shared" si="9"/>
        <v>162670.03</v>
      </c>
    </row>
    <row r="277" spans="1:23" hidden="1" x14ac:dyDescent="0.25">
      <c r="A277" s="8"/>
      <c r="B277" s="8"/>
      <c r="C277" s="8"/>
      <c r="D277" s="8"/>
      <c r="E277" s="8"/>
      <c r="F277" s="8"/>
      <c r="G277" s="8" t="s">
        <v>49</v>
      </c>
      <c r="H277" s="8"/>
      <c r="I277" s="9">
        <v>43374</v>
      </c>
      <c r="J277" s="8"/>
      <c r="K277" s="8"/>
      <c r="L277" s="8"/>
      <c r="M277" s="8" t="s">
        <v>86</v>
      </c>
      <c r="N277" s="8"/>
      <c r="O277" s="8" t="s">
        <v>120</v>
      </c>
      <c r="P277" s="8"/>
      <c r="Q277" s="20"/>
      <c r="R277" s="8"/>
      <c r="S277" s="8" t="s">
        <v>144</v>
      </c>
      <c r="T277" s="8"/>
      <c r="U277" s="10">
        <v>1325.39</v>
      </c>
      <c r="V277" s="8"/>
      <c r="W277" s="10">
        <f t="shared" si="9"/>
        <v>163995.42000000001</v>
      </c>
    </row>
    <row r="278" spans="1:23" hidden="1" x14ac:dyDescent="0.25">
      <c r="A278" s="8"/>
      <c r="B278" s="8"/>
      <c r="C278" s="8"/>
      <c r="D278" s="8"/>
      <c r="E278" s="8"/>
      <c r="F278" s="8"/>
      <c r="G278" s="8" t="s">
        <v>49</v>
      </c>
      <c r="H278" s="8"/>
      <c r="I278" s="9">
        <v>43374</v>
      </c>
      <c r="J278" s="8"/>
      <c r="K278" s="8"/>
      <c r="L278" s="8"/>
      <c r="M278" s="8" t="s">
        <v>87</v>
      </c>
      <c r="N278" s="8"/>
      <c r="O278" s="8" t="s">
        <v>120</v>
      </c>
      <c r="P278" s="8"/>
      <c r="Q278" s="20"/>
      <c r="R278" s="8"/>
      <c r="S278" s="8" t="s">
        <v>144</v>
      </c>
      <c r="T278" s="8"/>
      <c r="U278" s="10">
        <v>1512.56</v>
      </c>
      <c r="V278" s="8"/>
      <c r="W278" s="10">
        <f t="shared" si="9"/>
        <v>165507.98000000001</v>
      </c>
    </row>
    <row r="279" spans="1:23" hidden="1" x14ac:dyDescent="0.25">
      <c r="A279" s="8"/>
      <c r="B279" s="8"/>
      <c r="C279" s="8"/>
      <c r="D279" s="8"/>
      <c r="E279" s="8"/>
      <c r="F279" s="8"/>
      <c r="G279" s="8" t="s">
        <v>49</v>
      </c>
      <c r="H279" s="8"/>
      <c r="I279" s="9">
        <v>43374</v>
      </c>
      <c r="J279" s="8"/>
      <c r="K279" s="8"/>
      <c r="L279" s="8"/>
      <c r="M279" s="8" t="s">
        <v>88</v>
      </c>
      <c r="N279" s="8"/>
      <c r="O279" s="8" t="s">
        <v>120</v>
      </c>
      <c r="P279" s="8"/>
      <c r="Q279" s="20"/>
      <c r="R279" s="8"/>
      <c r="S279" s="8" t="s">
        <v>144</v>
      </c>
      <c r="T279" s="8"/>
      <c r="U279" s="10">
        <v>1512.56</v>
      </c>
      <c r="V279" s="8"/>
      <c r="W279" s="10">
        <f t="shared" si="9"/>
        <v>167020.54</v>
      </c>
    </row>
    <row r="280" spans="1:23" hidden="1" x14ac:dyDescent="0.25">
      <c r="A280" s="8"/>
      <c r="B280" s="8"/>
      <c r="C280" s="8"/>
      <c r="D280" s="8"/>
      <c r="E280" s="8"/>
      <c r="F280" s="8"/>
      <c r="G280" s="8" t="s">
        <v>49</v>
      </c>
      <c r="H280" s="8"/>
      <c r="I280" s="9">
        <v>43374</v>
      </c>
      <c r="J280" s="8"/>
      <c r="K280" s="8"/>
      <c r="L280" s="8"/>
      <c r="M280" s="8" t="s">
        <v>89</v>
      </c>
      <c r="N280" s="8"/>
      <c r="O280" s="8" t="s">
        <v>120</v>
      </c>
      <c r="P280" s="8"/>
      <c r="Q280" s="20"/>
      <c r="R280" s="8"/>
      <c r="S280" s="8" t="s">
        <v>144</v>
      </c>
      <c r="T280" s="8"/>
      <c r="U280" s="10">
        <v>1512.56</v>
      </c>
      <c r="V280" s="8"/>
      <c r="W280" s="10">
        <f t="shared" si="9"/>
        <v>168533.1</v>
      </c>
    </row>
    <row r="281" spans="1:23" hidden="1" x14ac:dyDescent="0.25">
      <c r="A281" s="8"/>
      <c r="B281" s="8"/>
      <c r="C281" s="8"/>
      <c r="D281" s="8"/>
      <c r="E281" s="8"/>
      <c r="F281" s="8"/>
      <c r="G281" s="8" t="s">
        <v>49</v>
      </c>
      <c r="H281" s="8"/>
      <c r="I281" s="9">
        <v>43374</v>
      </c>
      <c r="J281" s="8"/>
      <c r="K281" s="8"/>
      <c r="L281" s="8"/>
      <c r="M281" s="8" t="s">
        <v>90</v>
      </c>
      <c r="N281" s="8"/>
      <c r="O281" s="8" t="s">
        <v>120</v>
      </c>
      <c r="P281" s="8"/>
      <c r="Q281" s="20"/>
      <c r="R281" s="8"/>
      <c r="S281" s="8" t="s">
        <v>144</v>
      </c>
      <c r="T281" s="8"/>
      <c r="U281" s="10">
        <v>1437.16</v>
      </c>
      <c r="V281" s="8"/>
      <c r="W281" s="10">
        <f t="shared" si="9"/>
        <v>169970.26</v>
      </c>
    </row>
    <row r="282" spans="1:23" hidden="1" x14ac:dyDescent="0.25">
      <c r="A282" s="8"/>
      <c r="B282" s="8"/>
      <c r="C282" s="8"/>
      <c r="D282" s="8"/>
      <c r="E282" s="8"/>
      <c r="F282" s="8"/>
      <c r="G282" s="8" t="s">
        <v>49</v>
      </c>
      <c r="H282" s="8"/>
      <c r="I282" s="9">
        <v>43374</v>
      </c>
      <c r="J282" s="8"/>
      <c r="K282" s="8"/>
      <c r="L282" s="8"/>
      <c r="M282" s="8" t="s">
        <v>91</v>
      </c>
      <c r="N282" s="8"/>
      <c r="O282" s="8" t="s">
        <v>120</v>
      </c>
      <c r="P282" s="8"/>
      <c r="Q282" s="20"/>
      <c r="R282" s="8"/>
      <c r="S282" s="8" t="s">
        <v>144</v>
      </c>
      <c r="T282" s="8"/>
      <c r="U282" s="10">
        <v>1437.16</v>
      </c>
      <c r="V282" s="8"/>
      <c r="W282" s="10">
        <f t="shared" si="9"/>
        <v>171407.42</v>
      </c>
    </row>
    <row r="283" spans="1:23" hidden="1" x14ac:dyDescent="0.25">
      <c r="A283" s="8"/>
      <c r="B283" s="8"/>
      <c r="C283" s="8"/>
      <c r="D283" s="8"/>
      <c r="E283" s="8"/>
      <c r="F283" s="8"/>
      <c r="G283" s="8" t="s">
        <v>49</v>
      </c>
      <c r="H283" s="8"/>
      <c r="I283" s="9">
        <v>43374</v>
      </c>
      <c r="J283" s="8"/>
      <c r="K283" s="8"/>
      <c r="L283" s="8"/>
      <c r="M283" s="8" t="s">
        <v>92</v>
      </c>
      <c r="N283" s="8"/>
      <c r="O283" s="8" t="s">
        <v>120</v>
      </c>
      <c r="P283" s="8"/>
      <c r="Q283" s="20"/>
      <c r="R283" s="8"/>
      <c r="S283" s="8" t="s">
        <v>144</v>
      </c>
      <c r="T283" s="8"/>
      <c r="U283" s="10">
        <v>1437.16</v>
      </c>
      <c r="V283" s="8"/>
      <c r="W283" s="10">
        <f t="shared" si="9"/>
        <v>172844.58</v>
      </c>
    </row>
    <row r="284" spans="1:23" hidden="1" x14ac:dyDescent="0.25">
      <c r="A284" s="8"/>
      <c r="B284" s="8"/>
      <c r="C284" s="8"/>
      <c r="D284" s="8"/>
      <c r="E284" s="8"/>
      <c r="F284" s="8"/>
      <c r="G284" s="8" t="s">
        <v>49</v>
      </c>
      <c r="H284" s="8"/>
      <c r="I284" s="9">
        <v>43374</v>
      </c>
      <c r="J284" s="8"/>
      <c r="K284" s="8"/>
      <c r="L284" s="8"/>
      <c r="M284" s="8" t="s">
        <v>93</v>
      </c>
      <c r="N284" s="8"/>
      <c r="O284" s="8" t="s">
        <v>120</v>
      </c>
      <c r="P284" s="8"/>
      <c r="Q284" s="20"/>
      <c r="R284" s="8"/>
      <c r="S284" s="8" t="s">
        <v>144</v>
      </c>
      <c r="T284" s="8"/>
      <c r="U284" s="10">
        <v>1095.6099999999999</v>
      </c>
      <c r="V284" s="8"/>
      <c r="W284" s="10">
        <f t="shared" si="9"/>
        <v>173940.19</v>
      </c>
    </row>
    <row r="285" spans="1:23" hidden="1" x14ac:dyDescent="0.25">
      <c r="A285" s="8"/>
      <c r="B285" s="8"/>
      <c r="C285" s="8"/>
      <c r="D285" s="8"/>
      <c r="E285" s="8"/>
      <c r="F285" s="8"/>
      <c r="G285" s="8" t="s">
        <v>49</v>
      </c>
      <c r="H285" s="8"/>
      <c r="I285" s="9">
        <v>43374</v>
      </c>
      <c r="J285" s="8"/>
      <c r="K285" s="8"/>
      <c r="L285" s="8"/>
      <c r="M285" s="8" t="s">
        <v>94</v>
      </c>
      <c r="N285" s="8"/>
      <c r="O285" s="8" t="s">
        <v>120</v>
      </c>
      <c r="P285" s="8"/>
      <c r="Q285" s="20"/>
      <c r="R285" s="8"/>
      <c r="S285" s="8" t="s">
        <v>144</v>
      </c>
      <c r="T285" s="8"/>
      <c r="U285" s="10">
        <v>1095.6099999999999</v>
      </c>
      <c r="V285" s="8"/>
      <c r="W285" s="10">
        <f t="shared" si="9"/>
        <v>175035.8</v>
      </c>
    </row>
    <row r="286" spans="1:23" hidden="1" x14ac:dyDescent="0.25">
      <c r="A286" s="8"/>
      <c r="B286" s="8"/>
      <c r="C286" s="8"/>
      <c r="D286" s="8"/>
      <c r="E286" s="8"/>
      <c r="F286" s="8"/>
      <c r="G286" s="8" t="s">
        <v>49</v>
      </c>
      <c r="H286" s="8"/>
      <c r="I286" s="9">
        <v>43374</v>
      </c>
      <c r="J286" s="8"/>
      <c r="K286" s="8"/>
      <c r="L286" s="8"/>
      <c r="M286" s="8" t="s">
        <v>95</v>
      </c>
      <c r="N286" s="8"/>
      <c r="O286" s="8" t="s">
        <v>120</v>
      </c>
      <c r="P286" s="8"/>
      <c r="Q286" s="20"/>
      <c r="R286" s="8"/>
      <c r="S286" s="8" t="s">
        <v>144</v>
      </c>
      <c r="T286" s="8"/>
      <c r="U286" s="10">
        <v>1512.56</v>
      </c>
      <c r="V286" s="8"/>
      <c r="W286" s="10">
        <f t="shared" si="9"/>
        <v>176548.36</v>
      </c>
    </row>
    <row r="287" spans="1:23" hidden="1" x14ac:dyDescent="0.25">
      <c r="A287" s="8"/>
      <c r="B287" s="8"/>
      <c r="C287" s="8"/>
      <c r="D287" s="8"/>
      <c r="E287" s="8"/>
      <c r="F287" s="8"/>
      <c r="G287" s="8" t="s">
        <v>49</v>
      </c>
      <c r="H287" s="8"/>
      <c r="I287" s="9">
        <v>43374</v>
      </c>
      <c r="J287" s="8"/>
      <c r="K287" s="8"/>
      <c r="L287" s="8"/>
      <c r="M287" s="8" t="s">
        <v>96</v>
      </c>
      <c r="N287" s="8"/>
      <c r="O287" s="8" t="s">
        <v>120</v>
      </c>
      <c r="P287" s="8"/>
      <c r="Q287" s="20"/>
      <c r="R287" s="8"/>
      <c r="S287" s="8" t="s">
        <v>144</v>
      </c>
      <c r="T287" s="8"/>
      <c r="U287" s="10">
        <v>1512.56</v>
      </c>
      <c r="V287" s="8"/>
      <c r="W287" s="10">
        <f t="shared" si="9"/>
        <v>178060.92</v>
      </c>
    </row>
    <row r="288" spans="1:23" hidden="1" x14ac:dyDescent="0.25">
      <c r="A288" s="8"/>
      <c r="B288" s="8"/>
      <c r="C288" s="8"/>
      <c r="D288" s="8"/>
      <c r="E288" s="8"/>
      <c r="F288" s="8"/>
      <c r="G288" s="8" t="s">
        <v>49</v>
      </c>
      <c r="H288" s="8"/>
      <c r="I288" s="9">
        <v>43374</v>
      </c>
      <c r="J288" s="8"/>
      <c r="K288" s="8"/>
      <c r="L288" s="8"/>
      <c r="M288" s="8" t="s">
        <v>97</v>
      </c>
      <c r="N288" s="8"/>
      <c r="O288" s="8" t="s">
        <v>120</v>
      </c>
      <c r="P288" s="8"/>
      <c r="Q288" s="20"/>
      <c r="R288" s="8"/>
      <c r="S288" s="8" t="s">
        <v>144</v>
      </c>
      <c r="T288" s="8"/>
      <c r="U288" s="10">
        <v>1512.56</v>
      </c>
      <c r="V288" s="8"/>
      <c r="W288" s="10">
        <f t="shared" si="9"/>
        <v>179573.48</v>
      </c>
    </row>
    <row r="289" spans="1:23" hidden="1" x14ac:dyDescent="0.25">
      <c r="A289" s="8"/>
      <c r="B289" s="8"/>
      <c r="C289" s="8"/>
      <c r="D289" s="8"/>
      <c r="E289" s="8"/>
      <c r="F289" s="8"/>
      <c r="G289" s="8" t="s">
        <v>49</v>
      </c>
      <c r="H289" s="8"/>
      <c r="I289" s="9">
        <v>43374</v>
      </c>
      <c r="J289" s="8"/>
      <c r="K289" s="8"/>
      <c r="L289" s="8"/>
      <c r="M289" s="8" t="s">
        <v>98</v>
      </c>
      <c r="N289" s="8"/>
      <c r="O289" s="8" t="s">
        <v>120</v>
      </c>
      <c r="P289" s="8"/>
      <c r="Q289" s="20"/>
      <c r="R289" s="8"/>
      <c r="S289" s="8" t="s">
        <v>144</v>
      </c>
      <c r="T289" s="8"/>
      <c r="U289" s="10">
        <v>1095.6099999999999</v>
      </c>
      <c r="V289" s="8"/>
      <c r="W289" s="10">
        <f t="shared" si="9"/>
        <v>180669.09</v>
      </c>
    </row>
    <row r="290" spans="1:23" hidden="1" x14ac:dyDescent="0.25">
      <c r="A290" s="8"/>
      <c r="B290" s="8"/>
      <c r="C290" s="8"/>
      <c r="D290" s="8"/>
      <c r="E290" s="8"/>
      <c r="F290" s="8"/>
      <c r="G290" s="8" t="s">
        <v>49</v>
      </c>
      <c r="H290" s="8"/>
      <c r="I290" s="9">
        <v>43374</v>
      </c>
      <c r="J290" s="8"/>
      <c r="K290" s="8"/>
      <c r="L290" s="8"/>
      <c r="M290" s="8" t="s">
        <v>99</v>
      </c>
      <c r="N290" s="8"/>
      <c r="O290" s="8" t="s">
        <v>120</v>
      </c>
      <c r="P290" s="8"/>
      <c r="Q290" s="20"/>
      <c r="R290" s="8"/>
      <c r="S290" s="8" t="s">
        <v>144</v>
      </c>
      <c r="T290" s="8"/>
      <c r="U290" s="10">
        <v>1095.6099999999999</v>
      </c>
      <c r="V290" s="8"/>
      <c r="W290" s="10">
        <f t="shared" si="9"/>
        <v>181764.7</v>
      </c>
    </row>
    <row r="291" spans="1:23" hidden="1" x14ac:dyDescent="0.25">
      <c r="A291" s="8"/>
      <c r="B291" s="8"/>
      <c r="C291" s="8"/>
      <c r="D291" s="8"/>
      <c r="E291" s="8"/>
      <c r="F291" s="8"/>
      <c r="G291" s="8" t="s">
        <v>49</v>
      </c>
      <c r="H291" s="8"/>
      <c r="I291" s="9">
        <v>43374</v>
      </c>
      <c r="J291" s="8"/>
      <c r="K291" s="8"/>
      <c r="L291" s="8"/>
      <c r="M291" s="8" t="s">
        <v>100</v>
      </c>
      <c r="N291" s="8"/>
      <c r="O291" s="8" t="s">
        <v>120</v>
      </c>
      <c r="P291" s="8"/>
      <c r="Q291" s="20"/>
      <c r="R291" s="8"/>
      <c r="S291" s="8" t="s">
        <v>144</v>
      </c>
      <c r="T291" s="8"/>
      <c r="U291" s="10">
        <v>1095.6099999999999</v>
      </c>
      <c r="V291" s="8"/>
      <c r="W291" s="10">
        <f t="shared" si="9"/>
        <v>182860.31</v>
      </c>
    </row>
    <row r="292" spans="1:23" hidden="1" x14ac:dyDescent="0.25">
      <c r="A292" s="8"/>
      <c r="B292" s="8"/>
      <c r="C292" s="8"/>
      <c r="D292" s="8"/>
      <c r="E292" s="8"/>
      <c r="F292" s="8"/>
      <c r="G292" s="8" t="s">
        <v>49</v>
      </c>
      <c r="H292" s="8"/>
      <c r="I292" s="9">
        <v>43374</v>
      </c>
      <c r="J292" s="8"/>
      <c r="K292" s="8"/>
      <c r="L292" s="8"/>
      <c r="M292" s="8" t="s">
        <v>101</v>
      </c>
      <c r="N292" s="8"/>
      <c r="O292" s="8" t="s">
        <v>120</v>
      </c>
      <c r="P292" s="8"/>
      <c r="Q292" s="20"/>
      <c r="R292" s="8"/>
      <c r="S292" s="8" t="s">
        <v>144</v>
      </c>
      <c r="T292" s="8"/>
      <c r="U292" s="10">
        <v>1743.22</v>
      </c>
      <c r="V292" s="8"/>
      <c r="W292" s="10">
        <f t="shared" si="9"/>
        <v>184603.53</v>
      </c>
    </row>
    <row r="293" spans="1:23" hidden="1" x14ac:dyDescent="0.25">
      <c r="A293" s="8"/>
      <c r="B293" s="8"/>
      <c r="C293" s="8"/>
      <c r="D293" s="8"/>
      <c r="E293" s="8"/>
      <c r="F293" s="8"/>
      <c r="G293" s="8" t="s">
        <v>49</v>
      </c>
      <c r="H293" s="8"/>
      <c r="I293" s="9">
        <v>43374</v>
      </c>
      <c r="J293" s="8"/>
      <c r="K293" s="8"/>
      <c r="L293" s="8"/>
      <c r="M293" s="8" t="s">
        <v>102</v>
      </c>
      <c r="N293" s="8"/>
      <c r="O293" s="8" t="s">
        <v>120</v>
      </c>
      <c r="P293" s="8"/>
      <c r="Q293" s="20"/>
      <c r="R293" s="8"/>
      <c r="S293" s="8" t="s">
        <v>144</v>
      </c>
      <c r="T293" s="8"/>
      <c r="U293" s="10">
        <v>1512.56</v>
      </c>
      <c r="V293" s="8"/>
      <c r="W293" s="10">
        <f t="shared" ref="W293:W304" si="10">ROUND(W292+U293,5)</f>
        <v>186116.09</v>
      </c>
    </row>
    <row r="294" spans="1:23" hidden="1" x14ac:dyDescent="0.25">
      <c r="A294" s="8"/>
      <c r="B294" s="8"/>
      <c r="C294" s="8"/>
      <c r="D294" s="8"/>
      <c r="E294" s="8"/>
      <c r="F294" s="8"/>
      <c r="G294" s="8" t="s">
        <v>49</v>
      </c>
      <c r="H294" s="8"/>
      <c r="I294" s="9">
        <v>43374</v>
      </c>
      <c r="J294" s="8"/>
      <c r="K294" s="8"/>
      <c r="L294" s="8"/>
      <c r="M294" s="8" t="s">
        <v>103</v>
      </c>
      <c r="N294" s="8"/>
      <c r="O294" s="8" t="s">
        <v>120</v>
      </c>
      <c r="P294" s="8"/>
      <c r="Q294" s="20"/>
      <c r="R294" s="8"/>
      <c r="S294" s="8" t="s">
        <v>144</v>
      </c>
      <c r="T294" s="8"/>
      <c r="U294" s="10">
        <v>1512.56</v>
      </c>
      <c r="V294" s="8"/>
      <c r="W294" s="10">
        <f t="shared" si="10"/>
        <v>187628.65</v>
      </c>
    </row>
    <row r="295" spans="1:23" hidden="1" x14ac:dyDescent="0.25">
      <c r="A295" s="8"/>
      <c r="B295" s="8"/>
      <c r="C295" s="8"/>
      <c r="D295" s="8"/>
      <c r="E295" s="8"/>
      <c r="F295" s="8"/>
      <c r="G295" s="8" t="s">
        <v>49</v>
      </c>
      <c r="H295" s="8"/>
      <c r="I295" s="9">
        <v>43374</v>
      </c>
      <c r="J295" s="8"/>
      <c r="K295" s="8"/>
      <c r="L295" s="8"/>
      <c r="M295" s="8" t="s">
        <v>104</v>
      </c>
      <c r="N295" s="8"/>
      <c r="O295" s="8" t="s">
        <v>120</v>
      </c>
      <c r="P295" s="8"/>
      <c r="Q295" s="20"/>
      <c r="R295" s="8"/>
      <c r="S295" s="8" t="s">
        <v>144</v>
      </c>
      <c r="T295" s="8"/>
      <c r="U295" s="10">
        <v>1512.56</v>
      </c>
      <c r="V295" s="8"/>
      <c r="W295" s="10">
        <f t="shared" si="10"/>
        <v>189141.21</v>
      </c>
    </row>
    <row r="296" spans="1:23" hidden="1" x14ac:dyDescent="0.25">
      <c r="A296" s="8"/>
      <c r="B296" s="8"/>
      <c r="C296" s="8"/>
      <c r="D296" s="8"/>
      <c r="E296" s="8"/>
      <c r="F296" s="8"/>
      <c r="G296" s="8" t="s">
        <v>49</v>
      </c>
      <c r="H296" s="8"/>
      <c r="I296" s="9">
        <v>43374</v>
      </c>
      <c r="J296" s="8"/>
      <c r="K296" s="8"/>
      <c r="L296" s="8"/>
      <c r="M296" s="8" t="s">
        <v>105</v>
      </c>
      <c r="N296" s="8"/>
      <c r="O296" s="8" t="s">
        <v>120</v>
      </c>
      <c r="P296" s="8"/>
      <c r="Q296" s="20"/>
      <c r="R296" s="8"/>
      <c r="S296" s="8" t="s">
        <v>144</v>
      </c>
      <c r="T296" s="8"/>
      <c r="U296" s="10">
        <v>1437.16</v>
      </c>
      <c r="V296" s="8"/>
      <c r="W296" s="10">
        <f t="shared" si="10"/>
        <v>190578.37</v>
      </c>
    </row>
    <row r="297" spans="1:23" hidden="1" x14ac:dyDescent="0.25">
      <c r="A297" s="8"/>
      <c r="B297" s="8"/>
      <c r="C297" s="8"/>
      <c r="D297" s="8"/>
      <c r="E297" s="8"/>
      <c r="F297" s="8"/>
      <c r="G297" s="8" t="s">
        <v>49</v>
      </c>
      <c r="H297" s="8"/>
      <c r="I297" s="9">
        <v>43374</v>
      </c>
      <c r="J297" s="8"/>
      <c r="K297" s="8"/>
      <c r="L297" s="8"/>
      <c r="M297" s="8" t="s">
        <v>106</v>
      </c>
      <c r="N297" s="8"/>
      <c r="O297" s="8" t="s">
        <v>120</v>
      </c>
      <c r="P297" s="8"/>
      <c r="Q297" s="20"/>
      <c r="R297" s="8"/>
      <c r="S297" s="8" t="s">
        <v>144</v>
      </c>
      <c r="T297" s="8"/>
      <c r="U297" s="10">
        <v>1437.16</v>
      </c>
      <c r="V297" s="8"/>
      <c r="W297" s="10">
        <f t="shared" si="10"/>
        <v>192015.53</v>
      </c>
    </row>
    <row r="298" spans="1:23" hidden="1" x14ac:dyDescent="0.25">
      <c r="A298" s="8"/>
      <c r="B298" s="8"/>
      <c r="C298" s="8"/>
      <c r="D298" s="8"/>
      <c r="E298" s="8"/>
      <c r="F298" s="8"/>
      <c r="G298" s="8" t="s">
        <v>49</v>
      </c>
      <c r="H298" s="8"/>
      <c r="I298" s="9">
        <v>43374</v>
      </c>
      <c r="J298" s="8"/>
      <c r="K298" s="8"/>
      <c r="L298" s="8"/>
      <c r="M298" s="8" t="s">
        <v>107</v>
      </c>
      <c r="N298" s="8"/>
      <c r="O298" s="8" t="s">
        <v>120</v>
      </c>
      <c r="P298" s="8"/>
      <c r="Q298" s="20"/>
      <c r="R298" s="8"/>
      <c r="S298" s="8" t="s">
        <v>144</v>
      </c>
      <c r="T298" s="8"/>
      <c r="U298" s="10">
        <v>1437.16</v>
      </c>
      <c r="V298" s="8"/>
      <c r="W298" s="10">
        <f t="shared" si="10"/>
        <v>193452.69</v>
      </c>
    </row>
    <row r="299" spans="1:23" hidden="1" x14ac:dyDescent="0.25">
      <c r="A299" s="8"/>
      <c r="B299" s="8"/>
      <c r="C299" s="8"/>
      <c r="D299" s="8"/>
      <c r="E299" s="8"/>
      <c r="F299" s="8"/>
      <c r="G299" s="8" t="s">
        <v>49</v>
      </c>
      <c r="H299" s="8"/>
      <c r="I299" s="9">
        <v>43374</v>
      </c>
      <c r="J299" s="8"/>
      <c r="K299" s="8"/>
      <c r="L299" s="8"/>
      <c r="M299" s="8" t="s">
        <v>108</v>
      </c>
      <c r="N299" s="8"/>
      <c r="O299" s="8" t="s">
        <v>120</v>
      </c>
      <c r="P299" s="8"/>
      <c r="Q299" s="20"/>
      <c r="R299" s="8"/>
      <c r="S299" s="8" t="s">
        <v>144</v>
      </c>
      <c r="T299" s="8"/>
      <c r="U299" s="10">
        <v>1095.6099999999999</v>
      </c>
      <c r="V299" s="8"/>
      <c r="W299" s="10">
        <f t="shared" si="10"/>
        <v>194548.3</v>
      </c>
    </row>
    <row r="300" spans="1:23" hidden="1" x14ac:dyDescent="0.25">
      <c r="A300" s="8"/>
      <c r="B300" s="8"/>
      <c r="C300" s="8"/>
      <c r="D300" s="8"/>
      <c r="E300" s="8"/>
      <c r="F300" s="8"/>
      <c r="G300" s="8" t="s">
        <v>49</v>
      </c>
      <c r="H300" s="8"/>
      <c r="I300" s="9">
        <v>43374</v>
      </c>
      <c r="J300" s="8"/>
      <c r="K300" s="8"/>
      <c r="L300" s="8"/>
      <c r="M300" s="8" t="s">
        <v>109</v>
      </c>
      <c r="N300" s="8"/>
      <c r="O300" s="8" t="s">
        <v>120</v>
      </c>
      <c r="P300" s="8"/>
      <c r="Q300" s="20"/>
      <c r="R300" s="8"/>
      <c r="S300" s="8" t="s">
        <v>144</v>
      </c>
      <c r="T300" s="8"/>
      <c r="U300" s="10">
        <v>7687.5</v>
      </c>
      <c r="V300" s="8"/>
      <c r="W300" s="10">
        <f t="shared" si="10"/>
        <v>202235.8</v>
      </c>
    </row>
    <row r="301" spans="1:23" hidden="1" x14ac:dyDescent="0.25">
      <c r="A301" s="8"/>
      <c r="B301" s="8"/>
      <c r="C301" s="8"/>
      <c r="D301" s="8"/>
      <c r="E301" s="8"/>
      <c r="F301" s="8"/>
      <c r="G301" s="8" t="s">
        <v>49</v>
      </c>
      <c r="H301" s="8"/>
      <c r="I301" s="9">
        <v>43374</v>
      </c>
      <c r="J301" s="8"/>
      <c r="K301" s="8"/>
      <c r="L301" s="8"/>
      <c r="M301" s="8" t="s">
        <v>110</v>
      </c>
      <c r="N301" s="8"/>
      <c r="O301" s="8" t="s">
        <v>120</v>
      </c>
      <c r="P301" s="8"/>
      <c r="Q301" s="20"/>
      <c r="R301" s="8"/>
      <c r="S301" s="8" t="s">
        <v>144</v>
      </c>
      <c r="T301" s="8"/>
      <c r="U301" s="10">
        <v>596.92999999999995</v>
      </c>
      <c r="V301" s="8"/>
      <c r="W301" s="10">
        <f t="shared" si="10"/>
        <v>202832.73</v>
      </c>
    </row>
    <row r="302" spans="1:23" hidden="1" x14ac:dyDescent="0.25">
      <c r="A302" s="8"/>
      <c r="B302" s="8"/>
      <c r="C302" s="8"/>
      <c r="D302" s="8"/>
      <c r="E302" s="8"/>
      <c r="F302" s="8"/>
      <c r="G302" s="8" t="s">
        <v>49</v>
      </c>
      <c r="H302" s="8"/>
      <c r="I302" s="9">
        <v>43374</v>
      </c>
      <c r="J302" s="8"/>
      <c r="K302" s="8"/>
      <c r="L302" s="8"/>
      <c r="M302" s="8" t="s">
        <v>111</v>
      </c>
      <c r="N302" s="8"/>
      <c r="O302" s="8" t="s">
        <v>120</v>
      </c>
      <c r="P302" s="8"/>
      <c r="Q302" s="20"/>
      <c r="R302" s="8"/>
      <c r="S302" s="8" t="s">
        <v>144</v>
      </c>
      <c r="T302" s="8"/>
      <c r="U302" s="10">
        <v>596.92999999999995</v>
      </c>
      <c r="V302" s="8"/>
      <c r="W302" s="10">
        <f t="shared" si="10"/>
        <v>203429.66</v>
      </c>
    </row>
    <row r="303" spans="1:23" hidden="1" x14ac:dyDescent="0.25">
      <c r="A303" s="8"/>
      <c r="B303" s="8"/>
      <c r="C303" s="8"/>
      <c r="D303" s="8"/>
      <c r="E303" s="8"/>
      <c r="F303" s="8"/>
      <c r="G303" s="8" t="s">
        <v>49</v>
      </c>
      <c r="H303" s="8"/>
      <c r="I303" s="9">
        <v>43374</v>
      </c>
      <c r="J303" s="8"/>
      <c r="K303" s="8"/>
      <c r="L303" s="8"/>
      <c r="M303" s="8" t="s">
        <v>112</v>
      </c>
      <c r="N303" s="8"/>
      <c r="O303" s="8" t="s">
        <v>120</v>
      </c>
      <c r="P303" s="8"/>
      <c r="Q303" s="20"/>
      <c r="R303" s="8"/>
      <c r="S303" s="8" t="s">
        <v>144</v>
      </c>
      <c r="T303" s="8"/>
      <c r="U303" s="10">
        <v>785.11</v>
      </c>
      <c r="V303" s="8"/>
      <c r="W303" s="10">
        <f t="shared" si="10"/>
        <v>204214.77</v>
      </c>
    </row>
    <row r="304" spans="1:23" ht="15.75" hidden="1" thickBot="1" x14ac:dyDescent="0.3">
      <c r="A304" s="8"/>
      <c r="B304" s="8"/>
      <c r="C304" s="8"/>
      <c r="D304" s="8"/>
      <c r="E304" s="8"/>
      <c r="F304" s="8"/>
      <c r="G304" s="8" t="s">
        <v>49</v>
      </c>
      <c r="H304" s="8"/>
      <c r="I304" s="9">
        <v>43374</v>
      </c>
      <c r="J304" s="8"/>
      <c r="K304" s="8"/>
      <c r="L304" s="8"/>
      <c r="M304" s="8" t="s">
        <v>113</v>
      </c>
      <c r="N304" s="8"/>
      <c r="O304" s="8" t="s">
        <v>120</v>
      </c>
      <c r="P304" s="8"/>
      <c r="Q304" s="20"/>
      <c r="R304" s="8"/>
      <c r="S304" s="8" t="s">
        <v>144</v>
      </c>
      <c r="T304" s="8"/>
      <c r="U304" s="11">
        <v>785.11</v>
      </c>
      <c r="V304" s="8"/>
      <c r="W304" s="11">
        <f t="shared" si="10"/>
        <v>204999.88</v>
      </c>
    </row>
    <row r="305" spans="1:23" x14ac:dyDescent="0.25">
      <c r="A305" s="8"/>
      <c r="B305" s="8"/>
      <c r="C305" s="8"/>
      <c r="D305" s="8" t="s">
        <v>23</v>
      </c>
      <c r="E305" s="8"/>
      <c r="F305" s="8"/>
      <c r="G305" s="8"/>
      <c r="H305" s="8"/>
      <c r="I305" s="9"/>
      <c r="J305" s="8"/>
      <c r="K305" s="8"/>
      <c r="L305" s="8"/>
      <c r="M305" s="8"/>
      <c r="N305" s="8"/>
      <c r="O305" s="8"/>
      <c r="P305" s="8"/>
      <c r="Q305" s="21"/>
      <c r="R305" s="8"/>
      <c r="S305" s="8"/>
      <c r="T305" s="8"/>
      <c r="U305" s="10">
        <f>ROUND(SUM(U164:U304),5)</f>
        <v>204999.88</v>
      </c>
      <c r="V305" s="8"/>
      <c r="W305" s="10">
        <f>W304</f>
        <v>204999.88</v>
      </c>
    </row>
    <row r="306" spans="1:23" x14ac:dyDescent="0.25">
      <c r="A306" s="5"/>
      <c r="B306" s="5"/>
      <c r="C306" s="5"/>
      <c r="D306" s="5" t="s">
        <v>24</v>
      </c>
      <c r="E306" s="5"/>
      <c r="F306" s="5"/>
      <c r="G306" s="5"/>
      <c r="H306" s="5"/>
      <c r="I306" s="6"/>
      <c r="J306" s="5"/>
      <c r="K306" s="5"/>
      <c r="L306" s="5"/>
      <c r="M306" s="5"/>
      <c r="N306" s="5"/>
      <c r="O306" s="5"/>
      <c r="P306" s="5"/>
      <c r="Q306" s="19"/>
      <c r="R306" s="5"/>
      <c r="S306" s="5"/>
      <c r="T306" s="5"/>
      <c r="U306" s="7"/>
      <c r="V306" s="5"/>
      <c r="W306" s="7"/>
    </row>
    <row r="307" spans="1:23" hidden="1" x14ac:dyDescent="0.25">
      <c r="A307" s="8"/>
      <c r="B307" s="8"/>
      <c r="C307" s="8"/>
      <c r="D307" s="8"/>
      <c r="E307" s="8"/>
      <c r="F307" s="8"/>
      <c r="G307" s="8" t="s">
        <v>49</v>
      </c>
      <c r="H307" s="8"/>
      <c r="I307" s="9">
        <v>43101</v>
      </c>
      <c r="J307" s="8"/>
      <c r="K307" s="8"/>
      <c r="L307" s="8"/>
      <c r="M307" s="8" t="s">
        <v>79</v>
      </c>
      <c r="N307" s="8"/>
      <c r="O307" s="8" t="s">
        <v>121</v>
      </c>
      <c r="P307" s="8"/>
      <c r="Q307" s="20"/>
      <c r="R307" s="8"/>
      <c r="S307" s="8" t="s">
        <v>144</v>
      </c>
      <c r="T307" s="8"/>
      <c r="U307" s="10">
        <v>30.75</v>
      </c>
      <c r="V307" s="8"/>
      <c r="W307" s="10">
        <f t="shared" ref="W307:W338" si="11">ROUND(W306+U307,5)</f>
        <v>30.75</v>
      </c>
    </row>
    <row r="308" spans="1:23" hidden="1" x14ac:dyDescent="0.25">
      <c r="A308" s="8"/>
      <c r="B308" s="8"/>
      <c r="C308" s="8"/>
      <c r="D308" s="8"/>
      <c r="E308" s="8"/>
      <c r="F308" s="8"/>
      <c r="G308" s="8" t="s">
        <v>49</v>
      </c>
      <c r="H308" s="8"/>
      <c r="I308" s="9">
        <v>43101</v>
      </c>
      <c r="J308" s="8"/>
      <c r="K308" s="8"/>
      <c r="L308" s="8"/>
      <c r="M308" s="8" t="s">
        <v>80</v>
      </c>
      <c r="N308" s="8"/>
      <c r="O308" s="8" t="s">
        <v>121</v>
      </c>
      <c r="P308" s="8"/>
      <c r="Q308" s="20"/>
      <c r="R308" s="8"/>
      <c r="S308" s="8" t="s">
        <v>144</v>
      </c>
      <c r="T308" s="8"/>
      <c r="U308" s="10">
        <v>43.75</v>
      </c>
      <c r="V308" s="8"/>
      <c r="W308" s="10">
        <f t="shared" si="11"/>
        <v>74.5</v>
      </c>
    </row>
    <row r="309" spans="1:23" hidden="1" x14ac:dyDescent="0.25">
      <c r="A309" s="8"/>
      <c r="B309" s="8"/>
      <c r="C309" s="8"/>
      <c r="D309" s="8"/>
      <c r="E309" s="8"/>
      <c r="F309" s="8"/>
      <c r="G309" s="8" t="s">
        <v>49</v>
      </c>
      <c r="H309" s="8"/>
      <c r="I309" s="9">
        <v>43101</v>
      </c>
      <c r="J309" s="8"/>
      <c r="K309" s="8"/>
      <c r="L309" s="8"/>
      <c r="M309" s="8" t="s">
        <v>81</v>
      </c>
      <c r="N309" s="8"/>
      <c r="O309" s="8" t="s">
        <v>121</v>
      </c>
      <c r="P309" s="8"/>
      <c r="Q309" s="20"/>
      <c r="R309" s="8"/>
      <c r="S309" s="8" t="s">
        <v>144</v>
      </c>
      <c r="T309" s="8"/>
      <c r="U309" s="10">
        <v>43.75</v>
      </c>
      <c r="V309" s="8"/>
      <c r="W309" s="10">
        <f t="shared" si="11"/>
        <v>118.25</v>
      </c>
    </row>
    <row r="310" spans="1:23" hidden="1" x14ac:dyDescent="0.25">
      <c r="A310" s="8"/>
      <c r="B310" s="8"/>
      <c r="C310" s="8"/>
      <c r="D310" s="8"/>
      <c r="E310" s="8"/>
      <c r="F310" s="8"/>
      <c r="G310" s="8" t="s">
        <v>49</v>
      </c>
      <c r="H310" s="8"/>
      <c r="I310" s="9">
        <v>43101</v>
      </c>
      <c r="J310" s="8"/>
      <c r="K310" s="8"/>
      <c r="L310" s="8"/>
      <c r="M310" s="8" t="s">
        <v>82</v>
      </c>
      <c r="N310" s="8"/>
      <c r="O310" s="8" t="s">
        <v>121</v>
      </c>
      <c r="P310" s="8"/>
      <c r="Q310" s="20"/>
      <c r="R310" s="8"/>
      <c r="S310" s="8" t="s">
        <v>144</v>
      </c>
      <c r="T310" s="8"/>
      <c r="U310" s="10">
        <v>43.75</v>
      </c>
      <c r="V310" s="8"/>
      <c r="W310" s="10">
        <f t="shared" si="11"/>
        <v>162</v>
      </c>
    </row>
    <row r="311" spans="1:23" hidden="1" x14ac:dyDescent="0.25">
      <c r="A311" s="8"/>
      <c r="B311" s="8"/>
      <c r="C311" s="8"/>
      <c r="D311" s="8"/>
      <c r="E311" s="8"/>
      <c r="F311" s="8"/>
      <c r="G311" s="8" t="s">
        <v>49</v>
      </c>
      <c r="H311" s="8"/>
      <c r="I311" s="9">
        <v>43101</v>
      </c>
      <c r="J311" s="8"/>
      <c r="K311" s="8"/>
      <c r="L311" s="8"/>
      <c r="M311" s="8" t="s">
        <v>83</v>
      </c>
      <c r="N311" s="8"/>
      <c r="O311" s="8" t="s">
        <v>121</v>
      </c>
      <c r="P311" s="8"/>
      <c r="Q311" s="20"/>
      <c r="R311" s="8"/>
      <c r="S311" s="8" t="s">
        <v>144</v>
      </c>
      <c r="T311" s="8"/>
      <c r="U311" s="10">
        <v>30.75</v>
      </c>
      <c r="V311" s="8"/>
      <c r="W311" s="10">
        <f t="shared" si="11"/>
        <v>192.75</v>
      </c>
    </row>
    <row r="312" spans="1:23" hidden="1" x14ac:dyDescent="0.25">
      <c r="A312" s="8"/>
      <c r="B312" s="8"/>
      <c r="C312" s="8"/>
      <c r="D312" s="8"/>
      <c r="E312" s="8"/>
      <c r="F312" s="8"/>
      <c r="G312" s="8" t="s">
        <v>49</v>
      </c>
      <c r="H312" s="8"/>
      <c r="I312" s="9">
        <v>43101</v>
      </c>
      <c r="J312" s="8"/>
      <c r="K312" s="8"/>
      <c r="L312" s="8"/>
      <c r="M312" s="8" t="s">
        <v>84</v>
      </c>
      <c r="N312" s="8"/>
      <c r="O312" s="8" t="s">
        <v>121</v>
      </c>
      <c r="P312" s="8"/>
      <c r="Q312" s="20"/>
      <c r="R312" s="8"/>
      <c r="S312" s="8" t="s">
        <v>144</v>
      </c>
      <c r="T312" s="8"/>
      <c r="U312" s="10">
        <v>30.75</v>
      </c>
      <c r="V312" s="8"/>
      <c r="W312" s="10">
        <f t="shared" si="11"/>
        <v>223.5</v>
      </c>
    </row>
    <row r="313" spans="1:23" hidden="1" x14ac:dyDescent="0.25">
      <c r="A313" s="8"/>
      <c r="B313" s="8"/>
      <c r="C313" s="8"/>
      <c r="D313" s="8"/>
      <c r="E313" s="8"/>
      <c r="F313" s="8"/>
      <c r="G313" s="8" t="s">
        <v>49</v>
      </c>
      <c r="H313" s="8"/>
      <c r="I313" s="9">
        <v>43101</v>
      </c>
      <c r="J313" s="8"/>
      <c r="K313" s="8"/>
      <c r="L313" s="8"/>
      <c r="M313" s="8" t="s">
        <v>85</v>
      </c>
      <c r="N313" s="8"/>
      <c r="O313" s="8" t="s">
        <v>121</v>
      </c>
      <c r="P313" s="8"/>
      <c r="Q313" s="20"/>
      <c r="R313" s="8"/>
      <c r="S313" s="8" t="s">
        <v>144</v>
      </c>
      <c r="T313" s="8"/>
      <c r="U313" s="10">
        <v>30.75</v>
      </c>
      <c r="V313" s="8"/>
      <c r="W313" s="10">
        <f t="shared" si="11"/>
        <v>254.25</v>
      </c>
    </row>
    <row r="314" spans="1:23" hidden="1" x14ac:dyDescent="0.25">
      <c r="A314" s="8"/>
      <c r="B314" s="8"/>
      <c r="C314" s="8"/>
      <c r="D314" s="8"/>
      <c r="E314" s="8"/>
      <c r="F314" s="8"/>
      <c r="G314" s="8" t="s">
        <v>49</v>
      </c>
      <c r="H314" s="8"/>
      <c r="I314" s="9">
        <v>43101</v>
      </c>
      <c r="J314" s="8"/>
      <c r="K314" s="8"/>
      <c r="L314" s="8"/>
      <c r="M314" s="8" t="s">
        <v>87</v>
      </c>
      <c r="N314" s="8"/>
      <c r="O314" s="8" t="s">
        <v>121</v>
      </c>
      <c r="P314" s="8"/>
      <c r="Q314" s="20"/>
      <c r="R314" s="8"/>
      <c r="S314" s="8" t="s">
        <v>144</v>
      </c>
      <c r="T314" s="8"/>
      <c r="U314" s="10">
        <v>43.75</v>
      </c>
      <c r="V314" s="8"/>
      <c r="W314" s="10">
        <f t="shared" si="11"/>
        <v>298</v>
      </c>
    </row>
    <row r="315" spans="1:23" hidden="1" x14ac:dyDescent="0.25">
      <c r="A315" s="8"/>
      <c r="B315" s="8"/>
      <c r="C315" s="8"/>
      <c r="D315" s="8"/>
      <c r="E315" s="8"/>
      <c r="F315" s="8"/>
      <c r="G315" s="8" t="s">
        <v>49</v>
      </c>
      <c r="H315" s="8"/>
      <c r="I315" s="9">
        <v>43101</v>
      </c>
      <c r="J315" s="8"/>
      <c r="K315" s="8"/>
      <c r="L315" s="8"/>
      <c r="M315" s="8" t="s">
        <v>88</v>
      </c>
      <c r="N315" s="8"/>
      <c r="O315" s="8" t="s">
        <v>121</v>
      </c>
      <c r="P315" s="8"/>
      <c r="Q315" s="20"/>
      <c r="R315" s="8"/>
      <c r="S315" s="8" t="s">
        <v>144</v>
      </c>
      <c r="T315" s="8"/>
      <c r="U315" s="10">
        <v>43.75</v>
      </c>
      <c r="V315" s="8"/>
      <c r="W315" s="10">
        <f t="shared" si="11"/>
        <v>341.75</v>
      </c>
    </row>
    <row r="316" spans="1:23" hidden="1" x14ac:dyDescent="0.25">
      <c r="A316" s="8"/>
      <c r="B316" s="8"/>
      <c r="C316" s="8"/>
      <c r="D316" s="8"/>
      <c r="E316" s="8"/>
      <c r="F316" s="8"/>
      <c r="G316" s="8" t="s">
        <v>49</v>
      </c>
      <c r="H316" s="8"/>
      <c r="I316" s="9">
        <v>43101</v>
      </c>
      <c r="J316" s="8"/>
      <c r="K316" s="8"/>
      <c r="L316" s="8"/>
      <c r="M316" s="8" t="s">
        <v>89</v>
      </c>
      <c r="N316" s="8"/>
      <c r="O316" s="8" t="s">
        <v>121</v>
      </c>
      <c r="P316" s="8"/>
      <c r="Q316" s="20"/>
      <c r="R316" s="8"/>
      <c r="S316" s="8" t="s">
        <v>144</v>
      </c>
      <c r="T316" s="8"/>
      <c r="U316" s="10">
        <v>43.75</v>
      </c>
      <c r="V316" s="8"/>
      <c r="W316" s="10">
        <f t="shared" si="11"/>
        <v>385.5</v>
      </c>
    </row>
    <row r="317" spans="1:23" hidden="1" x14ac:dyDescent="0.25">
      <c r="A317" s="8"/>
      <c r="B317" s="8"/>
      <c r="C317" s="8"/>
      <c r="D317" s="8"/>
      <c r="E317" s="8"/>
      <c r="F317" s="8"/>
      <c r="G317" s="8" t="s">
        <v>49</v>
      </c>
      <c r="H317" s="8"/>
      <c r="I317" s="9">
        <v>43101</v>
      </c>
      <c r="J317" s="8"/>
      <c r="K317" s="8"/>
      <c r="L317" s="8"/>
      <c r="M317" s="8" t="s">
        <v>90</v>
      </c>
      <c r="N317" s="8"/>
      <c r="O317" s="8" t="s">
        <v>121</v>
      </c>
      <c r="P317" s="8"/>
      <c r="Q317" s="20"/>
      <c r="R317" s="8"/>
      <c r="S317" s="8" t="s">
        <v>144</v>
      </c>
      <c r="T317" s="8"/>
      <c r="U317" s="10">
        <v>43.75</v>
      </c>
      <c r="V317" s="8"/>
      <c r="W317" s="10">
        <f t="shared" si="11"/>
        <v>429.25</v>
      </c>
    </row>
    <row r="318" spans="1:23" hidden="1" x14ac:dyDescent="0.25">
      <c r="A318" s="8"/>
      <c r="B318" s="8"/>
      <c r="C318" s="8"/>
      <c r="D318" s="8"/>
      <c r="E318" s="8"/>
      <c r="F318" s="8"/>
      <c r="G318" s="8" t="s">
        <v>49</v>
      </c>
      <c r="H318" s="8"/>
      <c r="I318" s="9">
        <v>43101</v>
      </c>
      <c r="J318" s="8"/>
      <c r="K318" s="8"/>
      <c r="L318" s="8"/>
      <c r="M318" s="8" t="s">
        <v>91</v>
      </c>
      <c r="N318" s="8"/>
      <c r="O318" s="8" t="s">
        <v>121</v>
      </c>
      <c r="P318" s="8"/>
      <c r="Q318" s="20"/>
      <c r="R318" s="8"/>
      <c r="S318" s="8" t="s">
        <v>144</v>
      </c>
      <c r="T318" s="8"/>
      <c r="U318" s="10">
        <v>43.75</v>
      </c>
      <c r="V318" s="8"/>
      <c r="W318" s="10">
        <f t="shared" si="11"/>
        <v>473</v>
      </c>
    </row>
    <row r="319" spans="1:23" hidden="1" x14ac:dyDescent="0.25">
      <c r="A319" s="8"/>
      <c r="B319" s="8"/>
      <c r="C319" s="8"/>
      <c r="D319" s="8"/>
      <c r="E319" s="8"/>
      <c r="F319" s="8"/>
      <c r="G319" s="8" t="s">
        <v>49</v>
      </c>
      <c r="H319" s="8"/>
      <c r="I319" s="9">
        <v>43101</v>
      </c>
      <c r="J319" s="8"/>
      <c r="K319" s="8"/>
      <c r="L319" s="8"/>
      <c r="M319" s="8" t="s">
        <v>92</v>
      </c>
      <c r="N319" s="8"/>
      <c r="O319" s="8" t="s">
        <v>121</v>
      </c>
      <c r="P319" s="8"/>
      <c r="Q319" s="20"/>
      <c r="R319" s="8"/>
      <c r="S319" s="8" t="s">
        <v>144</v>
      </c>
      <c r="T319" s="8"/>
      <c r="U319" s="10">
        <v>43.75</v>
      </c>
      <c r="V319" s="8"/>
      <c r="W319" s="10">
        <f t="shared" si="11"/>
        <v>516.75</v>
      </c>
    </row>
    <row r="320" spans="1:23" hidden="1" x14ac:dyDescent="0.25">
      <c r="A320" s="8"/>
      <c r="B320" s="8"/>
      <c r="C320" s="8"/>
      <c r="D320" s="8"/>
      <c r="E320" s="8"/>
      <c r="F320" s="8"/>
      <c r="G320" s="8" t="s">
        <v>49</v>
      </c>
      <c r="H320" s="8"/>
      <c r="I320" s="9">
        <v>43101</v>
      </c>
      <c r="J320" s="8"/>
      <c r="K320" s="8"/>
      <c r="L320" s="8"/>
      <c r="M320" s="8" t="s">
        <v>93</v>
      </c>
      <c r="N320" s="8"/>
      <c r="O320" s="8" t="s">
        <v>121</v>
      </c>
      <c r="P320" s="8"/>
      <c r="Q320" s="20"/>
      <c r="R320" s="8"/>
      <c r="S320" s="8" t="s">
        <v>144</v>
      </c>
      <c r="T320" s="8"/>
      <c r="U320" s="10">
        <v>30.75</v>
      </c>
      <c r="V320" s="8"/>
      <c r="W320" s="10">
        <f t="shared" si="11"/>
        <v>547.5</v>
      </c>
    </row>
    <row r="321" spans="1:23" hidden="1" x14ac:dyDescent="0.25">
      <c r="A321" s="8"/>
      <c r="B321" s="8"/>
      <c r="C321" s="8"/>
      <c r="D321" s="8"/>
      <c r="E321" s="8"/>
      <c r="F321" s="8"/>
      <c r="G321" s="8" t="s">
        <v>49</v>
      </c>
      <c r="H321" s="8"/>
      <c r="I321" s="9">
        <v>43101</v>
      </c>
      <c r="J321" s="8"/>
      <c r="K321" s="8"/>
      <c r="L321" s="8"/>
      <c r="M321" s="8" t="s">
        <v>94</v>
      </c>
      <c r="N321" s="8"/>
      <c r="O321" s="8" t="s">
        <v>121</v>
      </c>
      <c r="P321" s="8"/>
      <c r="Q321" s="20"/>
      <c r="R321" s="8"/>
      <c r="S321" s="8" t="s">
        <v>144</v>
      </c>
      <c r="T321" s="8"/>
      <c r="U321" s="10">
        <v>30.75</v>
      </c>
      <c r="V321" s="8"/>
      <c r="W321" s="10">
        <f t="shared" si="11"/>
        <v>578.25</v>
      </c>
    </row>
    <row r="322" spans="1:23" hidden="1" x14ac:dyDescent="0.25">
      <c r="A322" s="8"/>
      <c r="B322" s="8"/>
      <c r="C322" s="8"/>
      <c r="D322" s="8"/>
      <c r="E322" s="8"/>
      <c r="F322" s="8"/>
      <c r="G322" s="8" t="s">
        <v>49</v>
      </c>
      <c r="H322" s="8"/>
      <c r="I322" s="9">
        <v>43101</v>
      </c>
      <c r="J322" s="8"/>
      <c r="K322" s="8"/>
      <c r="L322" s="8"/>
      <c r="M322" s="8" t="s">
        <v>95</v>
      </c>
      <c r="N322" s="8"/>
      <c r="O322" s="8" t="s">
        <v>121</v>
      </c>
      <c r="P322" s="8"/>
      <c r="Q322" s="20"/>
      <c r="R322" s="8"/>
      <c r="S322" s="8" t="s">
        <v>144</v>
      </c>
      <c r="T322" s="8"/>
      <c r="U322" s="10">
        <v>43.75</v>
      </c>
      <c r="V322" s="8"/>
      <c r="W322" s="10">
        <f t="shared" si="11"/>
        <v>622</v>
      </c>
    </row>
    <row r="323" spans="1:23" hidden="1" x14ac:dyDescent="0.25">
      <c r="A323" s="8"/>
      <c r="B323" s="8"/>
      <c r="C323" s="8"/>
      <c r="D323" s="8"/>
      <c r="E323" s="8"/>
      <c r="F323" s="8"/>
      <c r="G323" s="8" t="s">
        <v>49</v>
      </c>
      <c r="H323" s="8"/>
      <c r="I323" s="9">
        <v>43101</v>
      </c>
      <c r="J323" s="8"/>
      <c r="K323" s="8"/>
      <c r="L323" s="8"/>
      <c r="M323" s="8" t="s">
        <v>96</v>
      </c>
      <c r="N323" s="8"/>
      <c r="O323" s="8" t="s">
        <v>121</v>
      </c>
      <c r="P323" s="8"/>
      <c r="Q323" s="20"/>
      <c r="R323" s="8"/>
      <c r="S323" s="8" t="s">
        <v>144</v>
      </c>
      <c r="T323" s="8"/>
      <c r="U323" s="10">
        <v>43.75</v>
      </c>
      <c r="V323" s="8"/>
      <c r="W323" s="10">
        <f t="shared" si="11"/>
        <v>665.75</v>
      </c>
    </row>
    <row r="324" spans="1:23" hidden="1" x14ac:dyDescent="0.25">
      <c r="A324" s="8"/>
      <c r="B324" s="8"/>
      <c r="C324" s="8"/>
      <c r="D324" s="8"/>
      <c r="E324" s="8"/>
      <c r="F324" s="8"/>
      <c r="G324" s="8" t="s">
        <v>49</v>
      </c>
      <c r="H324" s="8"/>
      <c r="I324" s="9">
        <v>43101</v>
      </c>
      <c r="J324" s="8"/>
      <c r="K324" s="8"/>
      <c r="L324" s="8"/>
      <c r="M324" s="8" t="s">
        <v>97</v>
      </c>
      <c r="N324" s="8"/>
      <c r="O324" s="8" t="s">
        <v>121</v>
      </c>
      <c r="P324" s="8"/>
      <c r="Q324" s="20"/>
      <c r="R324" s="8"/>
      <c r="S324" s="8" t="s">
        <v>144</v>
      </c>
      <c r="T324" s="8"/>
      <c r="U324" s="10">
        <v>43.75</v>
      </c>
      <c r="V324" s="8"/>
      <c r="W324" s="10">
        <f t="shared" si="11"/>
        <v>709.5</v>
      </c>
    </row>
    <row r="325" spans="1:23" hidden="1" x14ac:dyDescent="0.25">
      <c r="A325" s="8"/>
      <c r="B325" s="8"/>
      <c r="C325" s="8"/>
      <c r="D325" s="8"/>
      <c r="E325" s="8"/>
      <c r="F325" s="8"/>
      <c r="G325" s="8" t="s">
        <v>49</v>
      </c>
      <c r="H325" s="8"/>
      <c r="I325" s="9">
        <v>43101</v>
      </c>
      <c r="J325" s="8"/>
      <c r="K325" s="8"/>
      <c r="L325" s="8"/>
      <c r="M325" s="8" t="s">
        <v>98</v>
      </c>
      <c r="N325" s="8"/>
      <c r="O325" s="8" t="s">
        <v>121</v>
      </c>
      <c r="P325" s="8"/>
      <c r="Q325" s="20"/>
      <c r="R325" s="8"/>
      <c r="S325" s="8" t="s">
        <v>144</v>
      </c>
      <c r="T325" s="8"/>
      <c r="U325" s="10">
        <v>30.75</v>
      </c>
      <c r="V325" s="8"/>
      <c r="W325" s="10">
        <f t="shared" si="11"/>
        <v>740.25</v>
      </c>
    </row>
    <row r="326" spans="1:23" hidden="1" x14ac:dyDescent="0.25">
      <c r="A326" s="8"/>
      <c r="B326" s="8"/>
      <c r="C326" s="8"/>
      <c r="D326" s="8"/>
      <c r="E326" s="8"/>
      <c r="F326" s="8"/>
      <c r="G326" s="8" t="s">
        <v>49</v>
      </c>
      <c r="H326" s="8"/>
      <c r="I326" s="9">
        <v>43101</v>
      </c>
      <c r="J326" s="8"/>
      <c r="K326" s="8"/>
      <c r="L326" s="8"/>
      <c r="M326" s="8" t="s">
        <v>99</v>
      </c>
      <c r="N326" s="8"/>
      <c r="O326" s="8" t="s">
        <v>121</v>
      </c>
      <c r="P326" s="8"/>
      <c r="Q326" s="20"/>
      <c r="R326" s="8"/>
      <c r="S326" s="8" t="s">
        <v>144</v>
      </c>
      <c r="T326" s="8"/>
      <c r="U326" s="10">
        <v>30.75</v>
      </c>
      <c r="V326" s="8"/>
      <c r="W326" s="10">
        <f t="shared" si="11"/>
        <v>771</v>
      </c>
    </row>
    <row r="327" spans="1:23" hidden="1" x14ac:dyDescent="0.25">
      <c r="A327" s="8"/>
      <c r="B327" s="8"/>
      <c r="C327" s="8"/>
      <c r="D327" s="8"/>
      <c r="E327" s="8"/>
      <c r="F327" s="8"/>
      <c r="G327" s="8" t="s">
        <v>49</v>
      </c>
      <c r="H327" s="8"/>
      <c r="I327" s="9">
        <v>43101</v>
      </c>
      <c r="J327" s="8"/>
      <c r="K327" s="8"/>
      <c r="L327" s="8"/>
      <c r="M327" s="8" t="s">
        <v>100</v>
      </c>
      <c r="N327" s="8"/>
      <c r="O327" s="8" t="s">
        <v>121</v>
      </c>
      <c r="P327" s="8"/>
      <c r="Q327" s="20"/>
      <c r="R327" s="8"/>
      <c r="S327" s="8" t="s">
        <v>144</v>
      </c>
      <c r="T327" s="8"/>
      <c r="U327" s="10">
        <v>30.75</v>
      </c>
      <c r="V327" s="8"/>
      <c r="W327" s="10">
        <f t="shared" si="11"/>
        <v>801.75</v>
      </c>
    </row>
    <row r="328" spans="1:23" hidden="1" x14ac:dyDescent="0.25">
      <c r="A328" s="8"/>
      <c r="B328" s="8"/>
      <c r="C328" s="8"/>
      <c r="D328" s="8"/>
      <c r="E328" s="8"/>
      <c r="F328" s="8"/>
      <c r="G328" s="8" t="s">
        <v>49</v>
      </c>
      <c r="H328" s="8"/>
      <c r="I328" s="9">
        <v>43101</v>
      </c>
      <c r="J328" s="8"/>
      <c r="K328" s="8"/>
      <c r="L328" s="8"/>
      <c r="M328" s="8" t="s">
        <v>101</v>
      </c>
      <c r="N328" s="8"/>
      <c r="O328" s="8" t="s">
        <v>121</v>
      </c>
      <c r="P328" s="8"/>
      <c r="Q328" s="20"/>
      <c r="R328" s="8"/>
      <c r="S328" s="8" t="s">
        <v>144</v>
      </c>
      <c r="T328" s="8"/>
      <c r="U328" s="10">
        <v>43.75</v>
      </c>
      <c r="V328" s="8"/>
      <c r="W328" s="10">
        <f t="shared" si="11"/>
        <v>845.5</v>
      </c>
    </row>
    <row r="329" spans="1:23" hidden="1" x14ac:dyDescent="0.25">
      <c r="A329" s="8"/>
      <c r="B329" s="8"/>
      <c r="C329" s="8"/>
      <c r="D329" s="8"/>
      <c r="E329" s="8"/>
      <c r="F329" s="8"/>
      <c r="G329" s="8" t="s">
        <v>49</v>
      </c>
      <c r="H329" s="8"/>
      <c r="I329" s="9">
        <v>43101</v>
      </c>
      <c r="J329" s="8"/>
      <c r="K329" s="8"/>
      <c r="L329" s="8"/>
      <c r="M329" s="8" t="s">
        <v>102</v>
      </c>
      <c r="N329" s="8"/>
      <c r="O329" s="8" t="s">
        <v>121</v>
      </c>
      <c r="P329" s="8"/>
      <c r="Q329" s="20"/>
      <c r="R329" s="8"/>
      <c r="S329" s="8" t="s">
        <v>144</v>
      </c>
      <c r="T329" s="8"/>
      <c r="U329" s="10">
        <v>43.75</v>
      </c>
      <c r="V329" s="8"/>
      <c r="W329" s="10">
        <f t="shared" si="11"/>
        <v>889.25</v>
      </c>
    </row>
    <row r="330" spans="1:23" hidden="1" x14ac:dyDescent="0.25">
      <c r="A330" s="8"/>
      <c r="B330" s="8"/>
      <c r="C330" s="8"/>
      <c r="D330" s="8"/>
      <c r="E330" s="8"/>
      <c r="F330" s="8"/>
      <c r="G330" s="8" t="s">
        <v>49</v>
      </c>
      <c r="H330" s="8"/>
      <c r="I330" s="9">
        <v>43101</v>
      </c>
      <c r="J330" s="8"/>
      <c r="K330" s="8"/>
      <c r="L330" s="8"/>
      <c r="M330" s="8" t="s">
        <v>103</v>
      </c>
      <c r="N330" s="8"/>
      <c r="O330" s="8" t="s">
        <v>121</v>
      </c>
      <c r="P330" s="8"/>
      <c r="Q330" s="20"/>
      <c r="R330" s="8"/>
      <c r="S330" s="8" t="s">
        <v>144</v>
      </c>
      <c r="T330" s="8"/>
      <c r="U330" s="10">
        <v>43.75</v>
      </c>
      <c r="V330" s="8"/>
      <c r="W330" s="10">
        <f t="shared" si="11"/>
        <v>933</v>
      </c>
    </row>
    <row r="331" spans="1:23" hidden="1" x14ac:dyDescent="0.25">
      <c r="A331" s="8"/>
      <c r="B331" s="8"/>
      <c r="C331" s="8"/>
      <c r="D331" s="8"/>
      <c r="E331" s="8"/>
      <c r="F331" s="8"/>
      <c r="G331" s="8" t="s">
        <v>49</v>
      </c>
      <c r="H331" s="8"/>
      <c r="I331" s="9">
        <v>43101</v>
      </c>
      <c r="J331" s="8"/>
      <c r="K331" s="8"/>
      <c r="L331" s="8"/>
      <c r="M331" s="8" t="s">
        <v>104</v>
      </c>
      <c r="N331" s="8"/>
      <c r="O331" s="8" t="s">
        <v>121</v>
      </c>
      <c r="P331" s="8"/>
      <c r="Q331" s="20"/>
      <c r="R331" s="8"/>
      <c r="S331" s="8" t="s">
        <v>144</v>
      </c>
      <c r="T331" s="8"/>
      <c r="U331" s="10">
        <v>43.75</v>
      </c>
      <c r="V331" s="8"/>
      <c r="W331" s="10">
        <f t="shared" si="11"/>
        <v>976.75</v>
      </c>
    </row>
    <row r="332" spans="1:23" hidden="1" x14ac:dyDescent="0.25">
      <c r="A332" s="8"/>
      <c r="B332" s="8"/>
      <c r="C332" s="8"/>
      <c r="D332" s="8"/>
      <c r="E332" s="8"/>
      <c r="F332" s="8"/>
      <c r="G332" s="8" t="s">
        <v>49</v>
      </c>
      <c r="H332" s="8"/>
      <c r="I332" s="9">
        <v>43101</v>
      </c>
      <c r="J332" s="8"/>
      <c r="K332" s="8"/>
      <c r="L332" s="8"/>
      <c r="M332" s="8" t="s">
        <v>105</v>
      </c>
      <c r="N332" s="8"/>
      <c r="O332" s="8" t="s">
        <v>121</v>
      </c>
      <c r="P332" s="8"/>
      <c r="Q332" s="20"/>
      <c r="R332" s="8"/>
      <c r="S332" s="8" t="s">
        <v>144</v>
      </c>
      <c r="T332" s="8"/>
      <c r="U332" s="10">
        <v>43.75</v>
      </c>
      <c r="V332" s="8"/>
      <c r="W332" s="10">
        <f t="shared" si="11"/>
        <v>1020.5</v>
      </c>
    </row>
    <row r="333" spans="1:23" hidden="1" x14ac:dyDescent="0.25">
      <c r="A333" s="8"/>
      <c r="B333" s="8"/>
      <c r="C333" s="8"/>
      <c r="D333" s="8"/>
      <c r="E333" s="8"/>
      <c r="F333" s="8"/>
      <c r="G333" s="8" t="s">
        <v>49</v>
      </c>
      <c r="H333" s="8"/>
      <c r="I333" s="9">
        <v>43101</v>
      </c>
      <c r="J333" s="8"/>
      <c r="K333" s="8"/>
      <c r="L333" s="8"/>
      <c r="M333" s="8" t="s">
        <v>106</v>
      </c>
      <c r="N333" s="8"/>
      <c r="O333" s="8" t="s">
        <v>121</v>
      </c>
      <c r="P333" s="8"/>
      <c r="Q333" s="20"/>
      <c r="R333" s="8"/>
      <c r="S333" s="8" t="s">
        <v>144</v>
      </c>
      <c r="T333" s="8"/>
      <c r="U333" s="10">
        <v>43.75</v>
      </c>
      <c r="V333" s="8"/>
      <c r="W333" s="10">
        <f t="shared" si="11"/>
        <v>1064.25</v>
      </c>
    </row>
    <row r="334" spans="1:23" hidden="1" x14ac:dyDescent="0.25">
      <c r="A334" s="8"/>
      <c r="B334" s="8"/>
      <c r="C334" s="8"/>
      <c r="D334" s="8"/>
      <c r="E334" s="8"/>
      <c r="F334" s="8"/>
      <c r="G334" s="8" t="s">
        <v>49</v>
      </c>
      <c r="H334" s="8"/>
      <c r="I334" s="9">
        <v>43101</v>
      </c>
      <c r="J334" s="8"/>
      <c r="K334" s="8"/>
      <c r="L334" s="8"/>
      <c r="M334" s="8" t="s">
        <v>107</v>
      </c>
      <c r="N334" s="8"/>
      <c r="O334" s="8" t="s">
        <v>121</v>
      </c>
      <c r="P334" s="8"/>
      <c r="Q334" s="20"/>
      <c r="R334" s="8"/>
      <c r="S334" s="8" t="s">
        <v>144</v>
      </c>
      <c r="T334" s="8"/>
      <c r="U334" s="10">
        <v>43.75</v>
      </c>
      <c r="V334" s="8"/>
      <c r="W334" s="10">
        <f t="shared" si="11"/>
        <v>1108</v>
      </c>
    </row>
    <row r="335" spans="1:23" hidden="1" x14ac:dyDescent="0.25">
      <c r="A335" s="8"/>
      <c r="B335" s="8"/>
      <c r="C335" s="8"/>
      <c r="D335" s="8"/>
      <c r="E335" s="8"/>
      <c r="F335" s="8"/>
      <c r="G335" s="8" t="s">
        <v>49</v>
      </c>
      <c r="H335" s="8"/>
      <c r="I335" s="9">
        <v>43101</v>
      </c>
      <c r="J335" s="8"/>
      <c r="K335" s="8"/>
      <c r="L335" s="8"/>
      <c r="M335" s="8" t="s">
        <v>108</v>
      </c>
      <c r="N335" s="8"/>
      <c r="O335" s="8" t="s">
        <v>121</v>
      </c>
      <c r="P335" s="8"/>
      <c r="Q335" s="20"/>
      <c r="R335" s="8"/>
      <c r="S335" s="8" t="s">
        <v>144</v>
      </c>
      <c r="T335" s="8"/>
      <c r="U335" s="10">
        <v>30.75</v>
      </c>
      <c r="V335" s="8"/>
      <c r="W335" s="10">
        <f t="shared" si="11"/>
        <v>1138.75</v>
      </c>
    </row>
    <row r="336" spans="1:23" hidden="1" x14ac:dyDescent="0.25">
      <c r="A336" s="8"/>
      <c r="B336" s="8"/>
      <c r="C336" s="8"/>
      <c r="D336" s="8"/>
      <c r="E336" s="8"/>
      <c r="F336" s="8"/>
      <c r="G336" s="8" t="s">
        <v>49</v>
      </c>
      <c r="H336" s="8"/>
      <c r="I336" s="9">
        <v>43101</v>
      </c>
      <c r="J336" s="8"/>
      <c r="K336" s="8"/>
      <c r="L336" s="8"/>
      <c r="M336" s="8" t="s">
        <v>112</v>
      </c>
      <c r="N336" s="8"/>
      <c r="O336" s="8" t="s">
        <v>121</v>
      </c>
      <c r="P336" s="8"/>
      <c r="Q336" s="20"/>
      <c r="R336" s="8"/>
      <c r="S336" s="8" t="s">
        <v>144</v>
      </c>
      <c r="T336" s="8"/>
      <c r="U336" s="10">
        <v>30.75</v>
      </c>
      <c r="V336" s="8"/>
      <c r="W336" s="10">
        <f t="shared" si="11"/>
        <v>1169.5</v>
      </c>
    </row>
    <row r="337" spans="1:23" hidden="1" x14ac:dyDescent="0.25">
      <c r="A337" s="8"/>
      <c r="B337" s="8"/>
      <c r="C337" s="8"/>
      <c r="D337" s="8"/>
      <c r="E337" s="8"/>
      <c r="F337" s="8"/>
      <c r="G337" s="8" t="s">
        <v>49</v>
      </c>
      <c r="H337" s="8"/>
      <c r="I337" s="9">
        <v>43101</v>
      </c>
      <c r="J337" s="8"/>
      <c r="K337" s="8"/>
      <c r="L337" s="8"/>
      <c r="M337" s="8" t="s">
        <v>113</v>
      </c>
      <c r="N337" s="8"/>
      <c r="O337" s="8" t="s">
        <v>121</v>
      </c>
      <c r="P337" s="8"/>
      <c r="Q337" s="20"/>
      <c r="R337" s="8"/>
      <c r="S337" s="8" t="s">
        <v>144</v>
      </c>
      <c r="T337" s="8"/>
      <c r="U337" s="10">
        <v>30.75</v>
      </c>
      <c r="V337" s="8"/>
      <c r="W337" s="10">
        <f t="shared" si="11"/>
        <v>1200.25</v>
      </c>
    </row>
    <row r="338" spans="1:23" hidden="1" x14ac:dyDescent="0.25">
      <c r="A338" s="8"/>
      <c r="B338" s="8"/>
      <c r="C338" s="8"/>
      <c r="D338" s="8"/>
      <c r="E338" s="8"/>
      <c r="F338" s="8"/>
      <c r="G338" s="8" t="s">
        <v>49</v>
      </c>
      <c r="H338" s="8"/>
      <c r="I338" s="9">
        <v>43191</v>
      </c>
      <c r="J338" s="8"/>
      <c r="K338" s="8"/>
      <c r="L338" s="8"/>
      <c r="M338" s="8" t="s">
        <v>79</v>
      </c>
      <c r="N338" s="8"/>
      <c r="O338" s="8" t="s">
        <v>121</v>
      </c>
      <c r="P338" s="8"/>
      <c r="Q338" s="20"/>
      <c r="R338" s="8"/>
      <c r="S338" s="8" t="s">
        <v>144</v>
      </c>
      <c r="T338" s="8"/>
      <c r="U338" s="10">
        <v>30.75</v>
      </c>
      <c r="V338" s="8"/>
      <c r="W338" s="10">
        <f t="shared" si="11"/>
        <v>1231</v>
      </c>
    </row>
    <row r="339" spans="1:23" hidden="1" x14ac:dyDescent="0.25">
      <c r="A339" s="8"/>
      <c r="B339" s="8"/>
      <c r="C339" s="8"/>
      <c r="D339" s="8"/>
      <c r="E339" s="8"/>
      <c r="F339" s="8"/>
      <c r="G339" s="8" t="s">
        <v>49</v>
      </c>
      <c r="H339" s="8"/>
      <c r="I339" s="9">
        <v>43191</v>
      </c>
      <c r="J339" s="8"/>
      <c r="K339" s="8"/>
      <c r="L339" s="8"/>
      <c r="M339" s="8" t="s">
        <v>80</v>
      </c>
      <c r="N339" s="8"/>
      <c r="O339" s="8" t="s">
        <v>121</v>
      </c>
      <c r="P339" s="8"/>
      <c r="Q339" s="20"/>
      <c r="R339" s="8"/>
      <c r="S339" s="8" t="s">
        <v>144</v>
      </c>
      <c r="T339" s="8"/>
      <c r="U339" s="10">
        <v>43.75</v>
      </c>
      <c r="V339" s="8"/>
      <c r="W339" s="10">
        <f t="shared" ref="W339:W370" si="12">ROUND(W338+U339,5)</f>
        <v>1274.75</v>
      </c>
    </row>
    <row r="340" spans="1:23" hidden="1" x14ac:dyDescent="0.25">
      <c r="A340" s="8"/>
      <c r="B340" s="8"/>
      <c r="C340" s="8"/>
      <c r="D340" s="8"/>
      <c r="E340" s="8"/>
      <c r="F340" s="8"/>
      <c r="G340" s="8" t="s">
        <v>49</v>
      </c>
      <c r="H340" s="8"/>
      <c r="I340" s="9">
        <v>43191</v>
      </c>
      <c r="J340" s="8"/>
      <c r="K340" s="8"/>
      <c r="L340" s="8"/>
      <c r="M340" s="8" t="s">
        <v>81</v>
      </c>
      <c r="N340" s="8"/>
      <c r="O340" s="8" t="s">
        <v>121</v>
      </c>
      <c r="P340" s="8"/>
      <c r="Q340" s="20"/>
      <c r="R340" s="8"/>
      <c r="S340" s="8" t="s">
        <v>144</v>
      </c>
      <c r="T340" s="8"/>
      <c r="U340" s="10">
        <v>43.75</v>
      </c>
      <c r="V340" s="8"/>
      <c r="W340" s="10">
        <f t="shared" si="12"/>
        <v>1318.5</v>
      </c>
    </row>
    <row r="341" spans="1:23" hidden="1" x14ac:dyDescent="0.25">
      <c r="A341" s="8"/>
      <c r="B341" s="8"/>
      <c r="C341" s="8"/>
      <c r="D341" s="8"/>
      <c r="E341" s="8"/>
      <c r="F341" s="8"/>
      <c r="G341" s="8" t="s">
        <v>49</v>
      </c>
      <c r="H341" s="8"/>
      <c r="I341" s="9">
        <v>43191</v>
      </c>
      <c r="J341" s="8"/>
      <c r="K341" s="8"/>
      <c r="L341" s="8"/>
      <c r="M341" s="8" t="s">
        <v>82</v>
      </c>
      <c r="N341" s="8"/>
      <c r="O341" s="8" t="s">
        <v>121</v>
      </c>
      <c r="P341" s="8"/>
      <c r="Q341" s="20"/>
      <c r="R341" s="8"/>
      <c r="S341" s="8" t="s">
        <v>144</v>
      </c>
      <c r="T341" s="8"/>
      <c r="U341" s="10">
        <v>43.75</v>
      </c>
      <c r="V341" s="8"/>
      <c r="W341" s="10">
        <f t="shared" si="12"/>
        <v>1362.25</v>
      </c>
    </row>
    <row r="342" spans="1:23" hidden="1" x14ac:dyDescent="0.25">
      <c r="A342" s="8"/>
      <c r="B342" s="8"/>
      <c r="C342" s="8"/>
      <c r="D342" s="8"/>
      <c r="E342" s="8"/>
      <c r="F342" s="8"/>
      <c r="G342" s="8" t="s">
        <v>49</v>
      </c>
      <c r="H342" s="8"/>
      <c r="I342" s="9">
        <v>43191</v>
      </c>
      <c r="J342" s="8"/>
      <c r="K342" s="8"/>
      <c r="L342" s="8"/>
      <c r="M342" s="8" t="s">
        <v>83</v>
      </c>
      <c r="N342" s="8"/>
      <c r="O342" s="8" t="s">
        <v>121</v>
      </c>
      <c r="P342" s="8"/>
      <c r="Q342" s="20"/>
      <c r="R342" s="8"/>
      <c r="S342" s="8" t="s">
        <v>144</v>
      </c>
      <c r="T342" s="8"/>
      <c r="U342" s="10">
        <v>30.75</v>
      </c>
      <c r="V342" s="8"/>
      <c r="W342" s="10">
        <f t="shared" si="12"/>
        <v>1393</v>
      </c>
    </row>
    <row r="343" spans="1:23" hidden="1" x14ac:dyDescent="0.25">
      <c r="A343" s="8"/>
      <c r="B343" s="8"/>
      <c r="C343" s="8"/>
      <c r="D343" s="8"/>
      <c r="E343" s="8"/>
      <c r="F343" s="8"/>
      <c r="G343" s="8" t="s">
        <v>49</v>
      </c>
      <c r="H343" s="8"/>
      <c r="I343" s="9">
        <v>43191</v>
      </c>
      <c r="J343" s="8"/>
      <c r="K343" s="8"/>
      <c r="L343" s="8"/>
      <c r="M343" s="8" t="s">
        <v>84</v>
      </c>
      <c r="N343" s="8"/>
      <c r="O343" s="8" t="s">
        <v>121</v>
      </c>
      <c r="P343" s="8"/>
      <c r="Q343" s="20"/>
      <c r="R343" s="8"/>
      <c r="S343" s="8" t="s">
        <v>144</v>
      </c>
      <c r="T343" s="8"/>
      <c r="U343" s="10">
        <v>30.75</v>
      </c>
      <c r="V343" s="8"/>
      <c r="W343" s="10">
        <f t="shared" si="12"/>
        <v>1423.75</v>
      </c>
    </row>
    <row r="344" spans="1:23" hidden="1" x14ac:dyDescent="0.25">
      <c r="A344" s="8"/>
      <c r="B344" s="8"/>
      <c r="C344" s="8"/>
      <c r="D344" s="8"/>
      <c r="E344" s="8"/>
      <c r="F344" s="8"/>
      <c r="G344" s="8" t="s">
        <v>49</v>
      </c>
      <c r="H344" s="8"/>
      <c r="I344" s="9">
        <v>43191</v>
      </c>
      <c r="J344" s="8"/>
      <c r="K344" s="8"/>
      <c r="L344" s="8"/>
      <c r="M344" s="8" t="s">
        <v>85</v>
      </c>
      <c r="N344" s="8"/>
      <c r="O344" s="8" t="s">
        <v>121</v>
      </c>
      <c r="P344" s="8"/>
      <c r="Q344" s="20"/>
      <c r="R344" s="8"/>
      <c r="S344" s="8" t="s">
        <v>144</v>
      </c>
      <c r="T344" s="8"/>
      <c r="U344" s="10">
        <v>30.75</v>
      </c>
      <c r="V344" s="8"/>
      <c r="W344" s="10">
        <f t="shared" si="12"/>
        <v>1454.5</v>
      </c>
    </row>
    <row r="345" spans="1:23" hidden="1" x14ac:dyDescent="0.25">
      <c r="A345" s="8"/>
      <c r="B345" s="8"/>
      <c r="C345" s="8"/>
      <c r="D345" s="8"/>
      <c r="E345" s="8"/>
      <c r="F345" s="8"/>
      <c r="G345" s="8" t="s">
        <v>49</v>
      </c>
      <c r="H345" s="8"/>
      <c r="I345" s="9">
        <v>43191</v>
      </c>
      <c r="J345" s="8"/>
      <c r="K345" s="8"/>
      <c r="L345" s="8"/>
      <c r="M345" s="8" t="s">
        <v>87</v>
      </c>
      <c r="N345" s="8"/>
      <c r="O345" s="8" t="s">
        <v>121</v>
      </c>
      <c r="P345" s="8"/>
      <c r="Q345" s="20"/>
      <c r="R345" s="8"/>
      <c r="S345" s="8" t="s">
        <v>144</v>
      </c>
      <c r="T345" s="8"/>
      <c r="U345" s="10">
        <v>43.75</v>
      </c>
      <c r="V345" s="8"/>
      <c r="W345" s="10">
        <f t="shared" si="12"/>
        <v>1498.25</v>
      </c>
    </row>
    <row r="346" spans="1:23" hidden="1" x14ac:dyDescent="0.25">
      <c r="A346" s="8"/>
      <c r="B346" s="8"/>
      <c r="C346" s="8"/>
      <c r="D346" s="8"/>
      <c r="E346" s="8"/>
      <c r="F346" s="8"/>
      <c r="G346" s="8" t="s">
        <v>49</v>
      </c>
      <c r="H346" s="8"/>
      <c r="I346" s="9">
        <v>43191</v>
      </c>
      <c r="J346" s="8"/>
      <c r="K346" s="8"/>
      <c r="L346" s="8"/>
      <c r="M346" s="8" t="s">
        <v>88</v>
      </c>
      <c r="N346" s="8"/>
      <c r="O346" s="8" t="s">
        <v>121</v>
      </c>
      <c r="P346" s="8"/>
      <c r="Q346" s="20"/>
      <c r="R346" s="8"/>
      <c r="S346" s="8" t="s">
        <v>144</v>
      </c>
      <c r="T346" s="8"/>
      <c r="U346" s="10">
        <v>43.75</v>
      </c>
      <c r="V346" s="8"/>
      <c r="W346" s="10">
        <f t="shared" si="12"/>
        <v>1542</v>
      </c>
    </row>
    <row r="347" spans="1:23" hidden="1" x14ac:dyDescent="0.25">
      <c r="A347" s="8"/>
      <c r="B347" s="8"/>
      <c r="C347" s="8"/>
      <c r="D347" s="8"/>
      <c r="E347" s="8"/>
      <c r="F347" s="8"/>
      <c r="G347" s="8" t="s">
        <v>49</v>
      </c>
      <c r="H347" s="8"/>
      <c r="I347" s="9">
        <v>43191</v>
      </c>
      <c r="J347" s="8"/>
      <c r="K347" s="8"/>
      <c r="L347" s="8"/>
      <c r="M347" s="8" t="s">
        <v>89</v>
      </c>
      <c r="N347" s="8"/>
      <c r="O347" s="8" t="s">
        <v>121</v>
      </c>
      <c r="P347" s="8"/>
      <c r="Q347" s="20"/>
      <c r="R347" s="8"/>
      <c r="S347" s="8" t="s">
        <v>144</v>
      </c>
      <c r="T347" s="8"/>
      <c r="U347" s="10">
        <v>43.75</v>
      </c>
      <c r="V347" s="8"/>
      <c r="W347" s="10">
        <f t="shared" si="12"/>
        <v>1585.75</v>
      </c>
    </row>
    <row r="348" spans="1:23" hidden="1" x14ac:dyDescent="0.25">
      <c r="A348" s="8"/>
      <c r="B348" s="8"/>
      <c r="C348" s="8"/>
      <c r="D348" s="8"/>
      <c r="E348" s="8"/>
      <c r="F348" s="8"/>
      <c r="G348" s="8" t="s">
        <v>49</v>
      </c>
      <c r="H348" s="8"/>
      <c r="I348" s="9">
        <v>43191</v>
      </c>
      <c r="J348" s="8"/>
      <c r="K348" s="8"/>
      <c r="L348" s="8"/>
      <c r="M348" s="8" t="s">
        <v>90</v>
      </c>
      <c r="N348" s="8"/>
      <c r="O348" s="8" t="s">
        <v>121</v>
      </c>
      <c r="P348" s="8"/>
      <c r="Q348" s="20"/>
      <c r="R348" s="8"/>
      <c r="S348" s="8" t="s">
        <v>144</v>
      </c>
      <c r="T348" s="8"/>
      <c r="U348" s="10">
        <v>43.75</v>
      </c>
      <c r="V348" s="8"/>
      <c r="W348" s="10">
        <f t="shared" si="12"/>
        <v>1629.5</v>
      </c>
    </row>
    <row r="349" spans="1:23" hidden="1" x14ac:dyDescent="0.25">
      <c r="A349" s="8"/>
      <c r="B349" s="8"/>
      <c r="C349" s="8"/>
      <c r="D349" s="8"/>
      <c r="E349" s="8"/>
      <c r="F349" s="8"/>
      <c r="G349" s="8" t="s">
        <v>49</v>
      </c>
      <c r="H349" s="8"/>
      <c r="I349" s="9">
        <v>43191</v>
      </c>
      <c r="J349" s="8"/>
      <c r="K349" s="8"/>
      <c r="L349" s="8"/>
      <c r="M349" s="8" t="s">
        <v>91</v>
      </c>
      <c r="N349" s="8"/>
      <c r="O349" s="8" t="s">
        <v>121</v>
      </c>
      <c r="P349" s="8"/>
      <c r="Q349" s="20"/>
      <c r="R349" s="8"/>
      <c r="S349" s="8" t="s">
        <v>144</v>
      </c>
      <c r="T349" s="8"/>
      <c r="U349" s="10">
        <v>43.75</v>
      </c>
      <c r="V349" s="8"/>
      <c r="W349" s="10">
        <f t="shared" si="12"/>
        <v>1673.25</v>
      </c>
    </row>
    <row r="350" spans="1:23" hidden="1" x14ac:dyDescent="0.25">
      <c r="A350" s="8"/>
      <c r="B350" s="8"/>
      <c r="C350" s="8"/>
      <c r="D350" s="8"/>
      <c r="E350" s="8"/>
      <c r="F350" s="8"/>
      <c r="G350" s="8" t="s">
        <v>49</v>
      </c>
      <c r="H350" s="8"/>
      <c r="I350" s="9">
        <v>43191</v>
      </c>
      <c r="J350" s="8"/>
      <c r="K350" s="8"/>
      <c r="L350" s="8"/>
      <c r="M350" s="8" t="s">
        <v>92</v>
      </c>
      <c r="N350" s="8"/>
      <c r="O350" s="8" t="s">
        <v>121</v>
      </c>
      <c r="P350" s="8"/>
      <c r="Q350" s="20"/>
      <c r="R350" s="8"/>
      <c r="S350" s="8" t="s">
        <v>144</v>
      </c>
      <c r="T350" s="8"/>
      <c r="U350" s="10">
        <v>43.75</v>
      </c>
      <c r="V350" s="8"/>
      <c r="W350" s="10">
        <f t="shared" si="12"/>
        <v>1717</v>
      </c>
    </row>
    <row r="351" spans="1:23" hidden="1" x14ac:dyDescent="0.25">
      <c r="A351" s="8"/>
      <c r="B351" s="8"/>
      <c r="C351" s="8"/>
      <c r="D351" s="8"/>
      <c r="E351" s="8"/>
      <c r="F351" s="8"/>
      <c r="G351" s="8" t="s">
        <v>49</v>
      </c>
      <c r="H351" s="8"/>
      <c r="I351" s="9">
        <v>43191</v>
      </c>
      <c r="J351" s="8"/>
      <c r="K351" s="8"/>
      <c r="L351" s="8"/>
      <c r="M351" s="8" t="s">
        <v>93</v>
      </c>
      <c r="N351" s="8"/>
      <c r="O351" s="8" t="s">
        <v>121</v>
      </c>
      <c r="P351" s="8"/>
      <c r="Q351" s="20"/>
      <c r="R351" s="8"/>
      <c r="S351" s="8" t="s">
        <v>144</v>
      </c>
      <c r="T351" s="8"/>
      <c r="U351" s="10">
        <v>30.75</v>
      </c>
      <c r="V351" s="8"/>
      <c r="W351" s="10">
        <f t="shared" si="12"/>
        <v>1747.75</v>
      </c>
    </row>
    <row r="352" spans="1:23" hidden="1" x14ac:dyDescent="0.25">
      <c r="A352" s="8"/>
      <c r="B352" s="8"/>
      <c r="C352" s="8"/>
      <c r="D352" s="8"/>
      <c r="E352" s="8"/>
      <c r="F352" s="8"/>
      <c r="G352" s="8" t="s">
        <v>49</v>
      </c>
      <c r="H352" s="8"/>
      <c r="I352" s="9">
        <v>43191</v>
      </c>
      <c r="J352" s="8"/>
      <c r="K352" s="8"/>
      <c r="L352" s="8"/>
      <c r="M352" s="8" t="s">
        <v>94</v>
      </c>
      <c r="N352" s="8"/>
      <c r="O352" s="8" t="s">
        <v>121</v>
      </c>
      <c r="P352" s="8"/>
      <c r="Q352" s="20"/>
      <c r="R352" s="8"/>
      <c r="S352" s="8" t="s">
        <v>144</v>
      </c>
      <c r="T352" s="8"/>
      <c r="U352" s="10">
        <v>30.75</v>
      </c>
      <c r="V352" s="8"/>
      <c r="W352" s="10">
        <f t="shared" si="12"/>
        <v>1778.5</v>
      </c>
    </row>
    <row r="353" spans="1:23" hidden="1" x14ac:dyDescent="0.25">
      <c r="A353" s="8"/>
      <c r="B353" s="8"/>
      <c r="C353" s="8"/>
      <c r="D353" s="8"/>
      <c r="E353" s="8"/>
      <c r="F353" s="8"/>
      <c r="G353" s="8" t="s">
        <v>49</v>
      </c>
      <c r="H353" s="8"/>
      <c r="I353" s="9">
        <v>43191</v>
      </c>
      <c r="J353" s="8"/>
      <c r="K353" s="8"/>
      <c r="L353" s="8"/>
      <c r="M353" s="8" t="s">
        <v>95</v>
      </c>
      <c r="N353" s="8"/>
      <c r="O353" s="8" t="s">
        <v>121</v>
      </c>
      <c r="P353" s="8"/>
      <c r="Q353" s="20"/>
      <c r="R353" s="8"/>
      <c r="S353" s="8" t="s">
        <v>144</v>
      </c>
      <c r="T353" s="8"/>
      <c r="U353" s="10">
        <v>43.75</v>
      </c>
      <c r="V353" s="8"/>
      <c r="W353" s="10">
        <f t="shared" si="12"/>
        <v>1822.25</v>
      </c>
    </row>
    <row r="354" spans="1:23" hidden="1" x14ac:dyDescent="0.25">
      <c r="A354" s="8"/>
      <c r="B354" s="8"/>
      <c r="C354" s="8"/>
      <c r="D354" s="8"/>
      <c r="E354" s="8"/>
      <c r="F354" s="8"/>
      <c r="G354" s="8" t="s">
        <v>49</v>
      </c>
      <c r="H354" s="8"/>
      <c r="I354" s="9">
        <v>43191</v>
      </c>
      <c r="J354" s="8"/>
      <c r="K354" s="8"/>
      <c r="L354" s="8"/>
      <c r="M354" s="8" t="s">
        <v>96</v>
      </c>
      <c r="N354" s="8"/>
      <c r="O354" s="8" t="s">
        <v>121</v>
      </c>
      <c r="P354" s="8"/>
      <c r="Q354" s="20"/>
      <c r="R354" s="8"/>
      <c r="S354" s="8" t="s">
        <v>144</v>
      </c>
      <c r="T354" s="8"/>
      <c r="U354" s="10">
        <v>43.75</v>
      </c>
      <c r="V354" s="8"/>
      <c r="W354" s="10">
        <f t="shared" si="12"/>
        <v>1866</v>
      </c>
    </row>
    <row r="355" spans="1:23" hidden="1" x14ac:dyDescent="0.25">
      <c r="A355" s="8"/>
      <c r="B355" s="8"/>
      <c r="C355" s="8"/>
      <c r="D355" s="8"/>
      <c r="E355" s="8"/>
      <c r="F355" s="8"/>
      <c r="G355" s="8" t="s">
        <v>49</v>
      </c>
      <c r="H355" s="8"/>
      <c r="I355" s="9">
        <v>43191</v>
      </c>
      <c r="J355" s="8"/>
      <c r="K355" s="8"/>
      <c r="L355" s="8"/>
      <c r="M355" s="8" t="s">
        <v>97</v>
      </c>
      <c r="N355" s="8"/>
      <c r="O355" s="8" t="s">
        <v>121</v>
      </c>
      <c r="P355" s="8"/>
      <c r="Q355" s="20"/>
      <c r="R355" s="8"/>
      <c r="S355" s="8" t="s">
        <v>144</v>
      </c>
      <c r="T355" s="8"/>
      <c r="U355" s="10">
        <v>43.75</v>
      </c>
      <c r="V355" s="8"/>
      <c r="W355" s="10">
        <f t="shared" si="12"/>
        <v>1909.75</v>
      </c>
    </row>
    <row r="356" spans="1:23" hidden="1" x14ac:dyDescent="0.25">
      <c r="A356" s="8"/>
      <c r="B356" s="8"/>
      <c r="C356" s="8"/>
      <c r="D356" s="8"/>
      <c r="E356" s="8"/>
      <c r="F356" s="8"/>
      <c r="G356" s="8" t="s">
        <v>49</v>
      </c>
      <c r="H356" s="8"/>
      <c r="I356" s="9">
        <v>43191</v>
      </c>
      <c r="J356" s="8"/>
      <c r="K356" s="8"/>
      <c r="L356" s="8"/>
      <c r="M356" s="8" t="s">
        <v>98</v>
      </c>
      <c r="N356" s="8"/>
      <c r="O356" s="8" t="s">
        <v>121</v>
      </c>
      <c r="P356" s="8"/>
      <c r="Q356" s="20"/>
      <c r="R356" s="8"/>
      <c r="S356" s="8" t="s">
        <v>144</v>
      </c>
      <c r="T356" s="8"/>
      <c r="U356" s="10">
        <v>30.75</v>
      </c>
      <c r="V356" s="8"/>
      <c r="W356" s="10">
        <f t="shared" si="12"/>
        <v>1940.5</v>
      </c>
    </row>
    <row r="357" spans="1:23" hidden="1" x14ac:dyDescent="0.25">
      <c r="A357" s="8"/>
      <c r="B357" s="8"/>
      <c r="C357" s="8"/>
      <c r="D357" s="8"/>
      <c r="E357" s="8"/>
      <c r="F357" s="8"/>
      <c r="G357" s="8" t="s">
        <v>49</v>
      </c>
      <c r="H357" s="8"/>
      <c r="I357" s="9">
        <v>43191</v>
      </c>
      <c r="J357" s="8"/>
      <c r="K357" s="8"/>
      <c r="L357" s="8"/>
      <c r="M357" s="8" t="s">
        <v>99</v>
      </c>
      <c r="N357" s="8"/>
      <c r="O357" s="8" t="s">
        <v>121</v>
      </c>
      <c r="P357" s="8"/>
      <c r="Q357" s="20"/>
      <c r="R357" s="8"/>
      <c r="S357" s="8" t="s">
        <v>144</v>
      </c>
      <c r="T357" s="8"/>
      <c r="U357" s="10">
        <v>30.75</v>
      </c>
      <c r="V357" s="8"/>
      <c r="W357" s="10">
        <f t="shared" si="12"/>
        <v>1971.25</v>
      </c>
    </row>
    <row r="358" spans="1:23" hidden="1" x14ac:dyDescent="0.25">
      <c r="A358" s="8"/>
      <c r="B358" s="8"/>
      <c r="C358" s="8"/>
      <c r="D358" s="8"/>
      <c r="E358" s="8"/>
      <c r="F358" s="8"/>
      <c r="G358" s="8" t="s">
        <v>49</v>
      </c>
      <c r="H358" s="8"/>
      <c r="I358" s="9">
        <v>43191</v>
      </c>
      <c r="J358" s="8"/>
      <c r="K358" s="8"/>
      <c r="L358" s="8"/>
      <c r="M358" s="8" t="s">
        <v>100</v>
      </c>
      <c r="N358" s="8"/>
      <c r="O358" s="8" t="s">
        <v>121</v>
      </c>
      <c r="P358" s="8"/>
      <c r="Q358" s="20"/>
      <c r="R358" s="8"/>
      <c r="S358" s="8" t="s">
        <v>144</v>
      </c>
      <c r="T358" s="8"/>
      <c r="U358" s="10">
        <v>30.75</v>
      </c>
      <c r="V358" s="8"/>
      <c r="W358" s="10">
        <f t="shared" si="12"/>
        <v>2002</v>
      </c>
    </row>
    <row r="359" spans="1:23" hidden="1" x14ac:dyDescent="0.25">
      <c r="A359" s="8"/>
      <c r="B359" s="8"/>
      <c r="C359" s="8"/>
      <c r="D359" s="8"/>
      <c r="E359" s="8"/>
      <c r="F359" s="8"/>
      <c r="G359" s="8" t="s">
        <v>49</v>
      </c>
      <c r="H359" s="8"/>
      <c r="I359" s="9">
        <v>43191</v>
      </c>
      <c r="J359" s="8"/>
      <c r="K359" s="8"/>
      <c r="L359" s="8"/>
      <c r="M359" s="8" t="s">
        <v>101</v>
      </c>
      <c r="N359" s="8"/>
      <c r="O359" s="8" t="s">
        <v>121</v>
      </c>
      <c r="P359" s="8"/>
      <c r="Q359" s="20"/>
      <c r="R359" s="8"/>
      <c r="S359" s="8" t="s">
        <v>144</v>
      </c>
      <c r="T359" s="8"/>
      <c r="U359" s="10">
        <v>43.75</v>
      </c>
      <c r="V359" s="8"/>
      <c r="W359" s="10">
        <f t="shared" si="12"/>
        <v>2045.75</v>
      </c>
    </row>
    <row r="360" spans="1:23" hidden="1" x14ac:dyDescent="0.25">
      <c r="A360" s="8"/>
      <c r="B360" s="8"/>
      <c r="C360" s="8"/>
      <c r="D360" s="8"/>
      <c r="E360" s="8"/>
      <c r="F360" s="8"/>
      <c r="G360" s="8" t="s">
        <v>49</v>
      </c>
      <c r="H360" s="8"/>
      <c r="I360" s="9">
        <v>43191</v>
      </c>
      <c r="J360" s="8"/>
      <c r="K360" s="8"/>
      <c r="L360" s="8"/>
      <c r="M360" s="8" t="s">
        <v>102</v>
      </c>
      <c r="N360" s="8"/>
      <c r="O360" s="8" t="s">
        <v>121</v>
      </c>
      <c r="P360" s="8"/>
      <c r="Q360" s="20"/>
      <c r="R360" s="8"/>
      <c r="S360" s="8" t="s">
        <v>144</v>
      </c>
      <c r="T360" s="8"/>
      <c r="U360" s="10">
        <v>43.75</v>
      </c>
      <c r="V360" s="8"/>
      <c r="W360" s="10">
        <f t="shared" si="12"/>
        <v>2089.5</v>
      </c>
    </row>
    <row r="361" spans="1:23" hidden="1" x14ac:dyDescent="0.25">
      <c r="A361" s="8"/>
      <c r="B361" s="8"/>
      <c r="C361" s="8"/>
      <c r="D361" s="8"/>
      <c r="E361" s="8"/>
      <c r="F361" s="8"/>
      <c r="G361" s="8" t="s">
        <v>49</v>
      </c>
      <c r="H361" s="8"/>
      <c r="I361" s="9">
        <v>43191</v>
      </c>
      <c r="J361" s="8"/>
      <c r="K361" s="8"/>
      <c r="L361" s="8"/>
      <c r="M361" s="8" t="s">
        <v>103</v>
      </c>
      <c r="N361" s="8"/>
      <c r="O361" s="8" t="s">
        <v>121</v>
      </c>
      <c r="P361" s="8"/>
      <c r="Q361" s="20"/>
      <c r="R361" s="8"/>
      <c r="S361" s="8" t="s">
        <v>144</v>
      </c>
      <c r="T361" s="8"/>
      <c r="U361" s="10">
        <v>43.75</v>
      </c>
      <c r="V361" s="8"/>
      <c r="W361" s="10">
        <f t="shared" si="12"/>
        <v>2133.25</v>
      </c>
    </row>
    <row r="362" spans="1:23" hidden="1" x14ac:dyDescent="0.25">
      <c r="A362" s="8"/>
      <c r="B362" s="8"/>
      <c r="C362" s="8"/>
      <c r="D362" s="8"/>
      <c r="E362" s="8"/>
      <c r="F362" s="8"/>
      <c r="G362" s="8" t="s">
        <v>49</v>
      </c>
      <c r="H362" s="8"/>
      <c r="I362" s="9">
        <v>43191</v>
      </c>
      <c r="J362" s="8"/>
      <c r="K362" s="8"/>
      <c r="L362" s="8"/>
      <c r="M362" s="8" t="s">
        <v>104</v>
      </c>
      <c r="N362" s="8"/>
      <c r="O362" s="8" t="s">
        <v>121</v>
      </c>
      <c r="P362" s="8"/>
      <c r="Q362" s="20"/>
      <c r="R362" s="8"/>
      <c r="S362" s="8" t="s">
        <v>144</v>
      </c>
      <c r="T362" s="8"/>
      <c r="U362" s="10">
        <v>43.75</v>
      </c>
      <c r="V362" s="8"/>
      <c r="W362" s="10">
        <f t="shared" si="12"/>
        <v>2177</v>
      </c>
    </row>
    <row r="363" spans="1:23" hidden="1" x14ac:dyDescent="0.25">
      <c r="A363" s="8"/>
      <c r="B363" s="8"/>
      <c r="C363" s="8"/>
      <c r="D363" s="8"/>
      <c r="E363" s="8"/>
      <c r="F363" s="8"/>
      <c r="G363" s="8" t="s">
        <v>49</v>
      </c>
      <c r="H363" s="8"/>
      <c r="I363" s="9">
        <v>43191</v>
      </c>
      <c r="J363" s="8"/>
      <c r="K363" s="8"/>
      <c r="L363" s="8"/>
      <c r="M363" s="8" t="s">
        <v>105</v>
      </c>
      <c r="N363" s="8"/>
      <c r="O363" s="8" t="s">
        <v>121</v>
      </c>
      <c r="P363" s="8"/>
      <c r="Q363" s="20"/>
      <c r="R363" s="8"/>
      <c r="S363" s="8" t="s">
        <v>144</v>
      </c>
      <c r="T363" s="8"/>
      <c r="U363" s="10">
        <v>43.75</v>
      </c>
      <c r="V363" s="8"/>
      <c r="W363" s="10">
        <f t="shared" si="12"/>
        <v>2220.75</v>
      </c>
    </row>
    <row r="364" spans="1:23" hidden="1" x14ac:dyDescent="0.25">
      <c r="A364" s="8"/>
      <c r="B364" s="8"/>
      <c r="C364" s="8"/>
      <c r="D364" s="8"/>
      <c r="E364" s="8"/>
      <c r="F364" s="8"/>
      <c r="G364" s="8" t="s">
        <v>49</v>
      </c>
      <c r="H364" s="8"/>
      <c r="I364" s="9">
        <v>43191</v>
      </c>
      <c r="J364" s="8"/>
      <c r="K364" s="8"/>
      <c r="L364" s="8"/>
      <c r="M364" s="8" t="s">
        <v>106</v>
      </c>
      <c r="N364" s="8"/>
      <c r="O364" s="8" t="s">
        <v>121</v>
      </c>
      <c r="P364" s="8"/>
      <c r="Q364" s="20"/>
      <c r="R364" s="8"/>
      <c r="S364" s="8" t="s">
        <v>144</v>
      </c>
      <c r="T364" s="8"/>
      <c r="U364" s="10">
        <v>43.75</v>
      </c>
      <c r="V364" s="8"/>
      <c r="W364" s="10">
        <f t="shared" si="12"/>
        <v>2264.5</v>
      </c>
    </row>
    <row r="365" spans="1:23" hidden="1" x14ac:dyDescent="0.25">
      <c r="A365" s="8"/>
      <c r="B365" s="8"/>
      <c r="C365" s="8"/>
      <c r="D365" s="8"/>
      <c r="E365" s="8"/>
      <c r="F365" s="8"/>
      <c r="G365" s="8" t="s">
        <v>49</v>
      </c>
      <c r="H365" s="8"/>
      <c r="I365" s="9">
        <v>43191</v>
      </c>
      <c r="J365" s="8"/>
      <c r="K365" s="8"/>
      <c r="L365" s="8"/>
      <c r="M365" s="8" t="s">
        <v>107</v>
      </c>
      <c r="N365" s="8"/>
      <c r="O365" s="8" t="s">
        <v>121</v>
      </c>
      <c r="P365" s="8"/>
      <c r="Q365" s="20"/>
      <c r="R365" s="8"/>
      <c r="S365" s="8" t="s">
        <v>144</v>
      </c>
      <c r="T365" s="8"/>
      <c r="U365" s="10">
        <v>43.75</v>
      </c>
      <c r="V365" s="8"/>
      <c r="W365" s="10">
        <f t="shared" si="12"/>
        <v>2308.25</v>
      </c>
    </row>
    <row r="366" spans="1:23" hidden="1" x14ac:dyDescent="0.25">
      <c r="A366" s="8"/>
      <c r="B366" s="8"/>
      <c r="C366" s="8"/>
      <c r="D366" s="8"/>
      <c r="E366" s="8"/>
      <c r="F366" s="8"/>
      <c r="G366" s="8" t="s">
        <v>49</v>
      </c>
      <c r="H366" s="8"/>
      <c r="I366" s="9">
        <v>43191</v>
      </c>
      <c r="J366" s="8"/>
      <c r="K366" s="8"/>
      <c r="L366" s="8"/>
      <c r="M366" s="8" t="s">
        <v>108</v>
      </c>
      <c r="N366" s="8"/>
      <c r="O366" s="8" t="s">
        <v>121</v>
      </c>
      <c r="P366" s="8"/>
      <c r="Q366" s="20"/>
      <c r="R366" s="8"/>
      <c r="S366" s="8" t="s">
        <v>144</v>
      </c>
      <c r="T366" s="8"/>
      <c r="U366" s="10">
        <v>30.75</v>
      </c>
      <c r="V366" s="8"/>
      <c r="W366" s="10">
        <f t="shared" si="12"/>
        <v>2339</v>
      </c>
    </row>
    <row r="367" spans="1:23" hidden="1" x14ac:dyDescent="0.25">
      <c r="A367" s="8"/>
      <c r="B367" s="8"/>
      <c r="C367" s="8"/>
      <c r="D367" s="8"/>
      <c r="E367" s="8"/>
      <c r="F367" s="8"/>
      <c r="G367" s="8" t="s">
        <v>49</v>
      </c>
      <c r="H367" s="8"/>
      <c r="I367" s="9">
        <v>43191</v>
      </c>
      <c r="J367" s="8"/>
      <c r="K367" s="8"/>
      <c r="L367" s="8"/>
      <c r="M367" s="8" t="s">
        <v>112</v>
      </c>
      <c r="N367" s="8"/>
      <c r="O367" s="8" t="s">
        <v>121</v>
      </c>
      <c r="P367" s="8"/>
      <c r="Q367" s="20"/>
      <c r="R367" s="8"/>
      <c r="S367" s="8" t="s">
        <v>144</v>
      </c>
      <c r="T367" s="8"/>
      <c r="U367" s="10">
        <v>30.75</v>
      </c>
      <c r="V367" s="8"/>
      <c r="W367" s="10">
        <f t="shared" si="12"/>
        <v>2369.75</v>
      </c>
    </row>
    <row r="368" spans="1:23" hidden="1" x14ac:dyDescent="0.25">
      <c r="A368" s="8"/>
      <c r="B368" s="8"/>
      <c r="C368" s="8"/>
      <c r="D368" s="8"/>
      <c r="E368" s="8"/>
      <c r="F368" s="8"/>
      <c r="G368" s="8" t="s">
        <v>49</v>
      </c>
      <c r="H368" s="8"/>
      <c r="I368" s="9">
        <v>43191</v>
      </c>
      <c r="J368" s="8"/>
      <c r="K368" s="8"/>
      <c r="L368" s="8"/>
      <c r="M368" s="8" t="s">
        <v>113</v>
      </c>
      <c r="N368" s="8"/>
      <c r="O368" s="8" t="s">
        <v>121</v>
      </c>
      <c r="P368" s="8"/>
      <c r="Q368" s="20"/>
      <c r="R368" s="8"/>
      <c r="S368" s="8" t="s">
        <v>144</v>
      </c>
      <c r="T368" s="8"/>
      <c r="U368" s="10">
        <v>30.75</v>
      </c>
      <c r="V368" s="8"/>
      <c r="W368" s="10">
        <f t="shared" si="12"/>
        <v>2400.5</v>
      </c>
    </row>
    <row r="369" spans="1:23" hidden="1" x14ac:dyDescent="0.25">
      <c r="A369" s="8"/>
      <c r="B369" s="8"/>
      <c r="C369" s="8"/>
      <c r="D369" s="8"/>
      <c r="E369" s="8"/>
      <c r="F369" s="8"/>
      <c r="G369" s="8" t="s">
        <v>49</v>
      </c>
      <c r="H369" s="8"/>
      <c r="I369" s="9">
        <v>43282</v>
      </c>
      <c r="J369" s="8"/>
      <c r="K369" s="8"/>
      <c r="L369" s="8"/>
      <c r="M369" s="8" t="s">
        <v>79</v>
      </c>
      <c r="N369" s="8"/>
      <c r="O369" s="8" t="s">
        <v>121</v>
      </c>
      <c r="P369" s="8"/>
      <c r="Q369" s="20"/>
      <c r="R369" s="8"/>
      <c r="S369" s="8" t="s">
        <v>144</v>
      </c>
      <c r="T369" s="8"/>
      <c r="U369" s="10">
        <v>30.75</v>
      </c>
      <c r="V369" s="8"/>
      <c r="W369" s="10">
        <f t="shared" si="12"/>
        <v>2431.25</v>
      </c>
    </row>
    <row r="370" spans="1:23" hidden="1" x14ac:dyDescent="0.25">
      <c r="A370" s="8"/>
      <c r="B370" s="8"/>
      <c r="C370" s="8"/>
      <c r="D370" s="8"/>
      <c r="E370" s="8"/>
      <c r="F370" s="8"/>
      <c r="G370" s="8" t="s">
        <v>49</v>
      </c>
      <c r="H370" s="8"/>
      <c r="I370" s="9">
        <v>43282</v>
      </c>
      <c r="J370" s="8"/>
      <c r="K370" s="8"/>
      <c r="L370" s="8"/>
      <c r="M370" s="8" t="s">
        <v>80</v>
      </c>
      <c r="N370" s="8"/>
      <c r="O370" s="8" t="s">
        <v>121</v>
      </c>
      <c r="P370" s="8"/>
      <c r="Q370" s="20"/>
      <c r="R370" s="8"/>
      <c r="S370" s="8" t="s">
        <v>144</v>
      </c>
      <c r="T370" s="8"/>
      <c r="U370" s="10">
        <v>43.75</v>
      </c>
      <c r="V370" s="8"/>
      <c r="W370" s="10">
        <f t="shared" si="12"/>
        <v>2475</v>
      </c>
    </row>
    <row r="371" spans="1:23" hidden="1" x14ac:dyDescent="0.25">
      <c r="A371" s="8"/>
      <c r="B371" s="8"/>
      <c r="C371" s="8"/>
      <c r="D371" s="8"/>
      <c r="E371" s="8"/>
      <c r="F371" s="8"/>
      <c r="G371" s="8" t="s">
        <v>49</v>
      </c>
      <c r="H371" s="8"/>
      <c r="I371" s="9">
        <v>43282</v>
      </c>
      <c r="J371" s="8"/>
      <c r="K371" s="8"/>
      <c r="L371" s="8"/>
      <c r="M371" s="8" t="s">
        <v>81</v>
      </c>
      <c r="N371" s="8"/>
      <c r="O371" s="8" t="s">
        <v>121</v>
      </c>
      <c r="P371" s="8"/>
      <c r="Q371" s="20"/>
      <c r="R371" s="8"/>
      <c r="S371" s="8" t="s">
        <v>144</v>
      </c>
      <c r="T371" s="8"/>
      <c r="U371" s="10">
        <v>43.75</v>
      </c>
      <c r="V371" s="8"/>
      <c r="W371" s="10">
        <f t="shared" ref="W371:W402" si="13">ROUND(W370+U371,5)</f>
        <v>2518.75</v>
      </c>
    </row>
    <row r="372" spans="1:23" hidden="1" x14ac:dyDescent="0.25">
      <c r="A372" s="8"/>
      <c r="B372" s="8"/>
      <c r="C372" s="8"/>
      <c r="D372" s="8"/>
      <c r="E372" s="8"/>
      <c r="F372" s="8"/>
      <c r="G372" s="8" t="s">
        <v>49</v>
      </c>
      <c r="H372" s="8"/>
      <c r="I372" s="9">
        <v>43282</v>
      </c>
      <c r="J372" s="8"/>
      <c r="K372" s="8"/>
      <c r="L372" s="8"/>
      <c r="M372" s="8" t="s">
        <v>82</v>
      </c>
      <c r="N372" s="8"/>
      <c r="O372" s="8" t="s">
        <v>121</v>
      </c>
      <c r="P372" s="8"/>
      <c r="Q372" s="20"/>
      <c r="R372" s="8"/>
      <c r="S372" s="8" t="s">
        <v>144</v>
      </c>
      <c r="T372" s="8"/>
      <c r="U372" s="10">
        <v>43.75</v>
      </c>
      <c r="V372" s="8"/>
      <c r="W372" s="10">
        <f t="shared" si="13"/>
        <v>2562.5</v>
      </c>
    </row>
    <row r="373" spans="1:23" hidden="1" x14ac:dyDescent="0.25">
      <c r="A373" s="8"/>
      <c r="B373" s="8"/>
      <c r="C373" s="8"/>
      <c r="D373" s="8"/>
      <c r="E373" s="8"/>
      <c r="F373" s="8"/>
      <c r="G373" s="8" t="s">
        <v>49</v>
      </c>
      <c r="H373" s="8"/>
      <c r="I373" s="9">
        <v>43282</v>
      </c>
      <c r="J373" s="8"/>
      <c r="K373" s="8"/>
      <c r="L373" s="8"/>
      <c r="M373" s="8" t="s">
        <v>83</v>
      </c>
      <c r="N373" s="8"/>
      <c r="O373" s="8" t="s">
        <v>121</v>
      </c>
      <c r="P373" s="8"/>
      <c r="Q373" s="20"/>
      <c r="R373" s="8"/>
      <c r="S373" s="8" t="s">
        <v>144</v>
      </c>
      <c r="T373" s="8"/>
      <c r="U373" s="10">
        <v>30.75</v>
      </c>
      <c r="V373" s="8"/>
      <c r="W373" s="10">
        <f t="shared" si="13"/>
        <v>2593.25</v>
      </c>
    </row>
    <row r="374" spans="1:23" hidden="1" x14ac:dyDescent="0.25">
      <c r="A374" s="8"/>
      <c r="B374" s="8"/>
      <c r="C374" s="8"/>
      <c r="D374" s="8"/>
      <c r="E374" s="8"/>
      <c r="F374" s="8"/>
      <c r="G374" s="8" t="s">
        <v>49</v>
      </c>
      <c r="H374" s="8"/>
      <c r="I374" s="9">
        <v>43282</v>
      </c>
      <c r="J374" s="8"/>
      <c r="K374" s="8"/>
      <c r="L374" s="8"/>
      <c r="M374" s="8" t="s">
        <v>84</v>
      </c>
      <c r="N374" s="8"/>
      <c r="O374" s="8" t="s">
        <v>121</v>
      </c>
      <c r="P374" s="8"/>
      <c r="Q374" s="20"/>
      <c r="R374" s="8"/>
      <c r="S374" s="8" t="s">
        <v>144</v>
      </c>
      <c r="T374" s="8"/>
      <c r="U374" s="10">
        <v>30.75</v>
      </c>
      <c r="V374" s="8"/>
      <c r="W374" s="10">
        <f t="shared" si="13"/>
        <v>2624</v>
      </c>
    </row>
    <row r="375" spans="1:23" hidden="1" x14ac:dyDescent="0.25">
      <c r="A375" s="8"/>
      <c r="B375" s="8"/>
      <c r="C375" s="8"/>
      <c r="D375" s="8"/>
      <c r="E375" s="8"/>
      <c r="F375" s="8"/>
      <c r="G375" s="8" t="s">
        <v>49</v>
      </c>
      <c r="H375" s="8"/>
      <c r="I375" s="9">
        <v>43282</v>
      </c>
      <c r="J375" s="8"/>
      <c r="K375" s="8"/>
      <c r="L375" s="8"/>
      <c r="M375" s="8" t="s">
        <v>85</v>
      </c>
      <c r="N375" s="8"/>
      <c r="O375" s="8" t="s">
        <v>121</v>
      </c>
      <c r="P375" s="8"/>
      <c r="Q375" s="20"/>
      <c r="R375" s="8"/>
      <c r="S375" s="8" t="s">
        <v>144</v>
      </c>
      <c r="T375" s="8"/>
      <c r="U375" s="10">
        <v>30.75</v>
      </c>
      <c r="V375" s="8"/>
      <c r="W375" s="10">
        <f t="shared" si="13"/>
        <v>2654.75</v>
      </c>
    </row>
    <row r="376" spans="1:23" hidden="1" x14ac:dyDescent="0.25">
      <c r="A376" s="8"/>
      <c r="B376" s="8"/>
      <c r="C376" s="8"/>
      <c r="D376" s="8"/>
      <c r="E376" s="8"/>
      <c r="F376" s="8"/>
      <c r="G376" s="8" t="s">
        <v>49</v>
      </c>
      <c r="H376" s="8"/>
      <c r="I376" s="9">
        <v>43282</v>
      </c>
      <c r="J376" s="8"/>
      <c r="K376" s="8"/>
      <c r="L376" s="8"/>
      <c r="M376" s="8" t="s">
        <v>87</v>
      </c>
      <c r="N376" s="8"/>
      <c r="O376" s="8" t="s">
        <v>121</v>
      </c>
      <c r="P376" s="8"/>
      <c r="Q376" s="20"/>
      <c r="R376" s="8"/>
      <c r="S376" s="8" t="s">
        <v>144</v>
      </c>
      <c r="T376" s="8"/>
      <c r="U376" s="10">
        <v>43.75</v>
      </c>
      <c r="V376" s="8"/>
      <c r="W376" s="10">
        <f t="shared" si="13"/>
        <v>2698.5</v>
      </c>
    </row>
    <row r="377" spans="1:23" hidden="1" x14ac:dyDescent="0.25">
      <c r="A377" s="8"/>
      <c r="B377" s="8"/>
      <c r="C377" s="8"/>
      <c r="D377" s="8"/>
      <c r="E377" s="8"/>
      <c r="F377" s="8"/>
      <c r="G377" s="8" t="s">
        <v>49</v>
      </c>
      <c r="H377" s="8"/>
      <c r="I377" s="9">
        <v>43282</v>
      </c>
      <c r="J377" s="8"/>
      <c r="K377" s="8"/>
      <c r="L377" s="8"/>
      <c r="M377" s="8" t="s">
        <v>88</v>
      </c>
      <c r="N377" s="8"/>
      <c r="O377" s="8" t="s">
        <v>121</v>
      </c>
      <c r="P377" s="8"/>
      <c r="Q377" s="20"/>
      <c r="R377" s="8"/>
      <c r="S377" s="8" t="s">
        <v>144</v>
      </c>
      <c r="T377" s="8"/>
      <c r="U377" s="10">
        <v>43.75</v>
      </c>
      <c r="V377" s="8"/>
      <c r="W377" s="10">
        <f t="shared" si="13"/>
        <v>2742.25</v>
      </c>
    </row>
    <row r="378" spans="1:23" hidden="1" x14ac:dyDescent="0.25">
      <c r="A378" s="8"/>
      <c r="B378" s="8"/>
      <c r="C378" s="8"/>
      <c r="D378" s="8"/>
      <c r="E378" s="8"/>
      <c r="F378" s="8"/>
      <c r="G378" s="8" t="s">
        <v>49</v>
      </c>
      <c r="H378" s="8"/>
      <c r="I378" s="9">
        <v>43282</v>
      </c>
      <c r="J378" s="8"/>
      <c r="K378" s="8"/>
      <c r="L378" s="8"/>
      <c r="M378" s="8" t="s">
        <v>89</v>
      </c>
      <c r="N378" s="8"/>
      <c r="O378" s="8" t="s">
        <v>121</v>
      </c>
      <c r="P378" s="8"/>
      <c r="Q378" s="20"/>
      <c r="R378" s="8"/>
      <c r="S378" s="8" t="s">
        <v>144</v>
      </c>
      <c r="T378" s="8"/>
      <c r="U378" s="10">
        <v>43.75</v>
      </c>
      <c r="V378" s="8"/>
      <c r="W378" s="10">
        <f t="shared" si="13"/>
        <v>2786</v>
      </c>
    </row>
    <row r="379" spans="1:23" hidden="1" x14ac:dyDescent="0.25">
      <c r="A379" s="8"/>
      <c r="B379" s="8"/>
      <c r="C379" s="8"/>
      <c r="D379" s="8"/>
      <c r="E379" s="8"/>
      <c r="F379" s="8"/>
      <c r="G379" s="8" t="s">
        <v>49</v>
      </c>
      <c r="H379" s="8"/>
      <c r="I379" s="9">
        <v>43282</v>
      </c>
      <c r="J379" s="8"/>
      <c r="K379" s="8"/>
      <c r="L379" s="8"/>
      <c r="M379" s="8" t="s">
        <v>90</v>
      </c>
      <c r="N379" s="8"/>
      <c r="O379" s="8" t="s">
        <v>121</v>
      </c>
      <c r="P379" s="8"/>
      <c r="Q379" s="20"/>
      <c r="R379" s="8"/>
      <c r="S379" s="8" t="s">
        <v>144</v>
      </c>
      <c r="T379" s="8"/>
      <c r="U379" s="10">
        <v>43.75</v>
      </c>
      <c r="V379" s="8"/>
      <c r="W379" s="10">
        <f t="shared" si="13"/>
        <v>2829.75</v>
      </c>
    </row>
    <row r="380" spans="1:23" hidden="1" x14ac:dyDescent="0.25">
      <c r="A380" s="8"/>
      <c r="B380" s="8"/>
      <c r="C380" s="8"/>
      <c r="D380" s="8"/>
      <c r="E380" s="8"/>
      <c r="F380" s="8"/>
      <c r="G380" s="8" t="s">
        <v>49</v>
      </c>
      <c r="H380" s="8"/>
      <c r="I380" s="9">
        <v>43282</v>
      </c>
      <c r="J380" s="8"/>
      <c r="K380" s="8"/>
      <c r="L380" s="8"/>
      <c r="M380" s="8" t="s">
        <v>91</v>
      </c>
      <c r="N380" s="8"/>
      <c r="O380" s="8" t="s">
        <v>121</v>
      </c>
      <c r="P380" s="8"/>
      <c r="Q380" s="20"/>
      <c r="R380" s="8"/>
      <c r="S380" s="8" t="s">
        <v>144</v>
      </c>
      <c r="T380" s="8"/>
      <c r="U380" s="10">
        <v>43.75</v>
      </c>
      <c r="V380" s="8"/>
      <c r="W380" s="10">
        <f t="shared" si="13"/>
        <v>2873.5</v>
      </c>
    </row>
    <row r="381" spans="1:23" hidden="1" x14ac:dyDescent="0.25">
      <c r="A381" s="8"/>
      <c r="B381" s="8"/>
      <c r="C381" s="8"/>
      <c r="D381" s="8"/>
      <c r="E381" s="8"/>
      <c r="F381" s="8"/>
      <c r="G381" s="8" t="s">
        <v>49</v>
      </c>
      <c r="H381" s="8"/>
      <c r="I381" s="9">
        <v>43282</v>
      </c>
      <c r="J381" s="8"/>
      <c r="K381" s="8"/>
      <c r="L381" s="8"/>
      <c r="M381" s="8" t="s">
        <v>92</v>
      </c>
      <c r="N381" s="8"/>
      <c r="O381" s="8" t="s">
        <v>121</v>
      </c>
      <c r="P381" s="8"/>
      <c r="Q381" s="20"/>
      <c r="R381" s="8"/>
      <c r="S381" s="8" t="s">
        <v>144</v>
      </c>
      <c r="T381" s="8"/>
      <c r="U381" s="10">
        <v>43.75</v>
      </c>
      <c r="V381" s="8"/>
      <c r="W381" s="10">
        <f t="shared" si="13"/>
        <v>2917.25</v>
      </c>
    </row>
    <row r="382" spans="1:23" hidden="1" x14ac:dyDescent="0.25">
      <c r="A382" s="8"/>
      <c r="B382" s="8"/>
      <c r="C382" s="8"/>
      <c r="D382" s="8"/>
      <c r="E382" s="8"/>
      <c r="F382" s="8"/>
      <c r="G382" s="8" t="s">
        <v>49</v>
      </c>
      <c r="H382" s="8"/>
      <c r="I382" s="9">
        <v>43282</v>
      </c>
      <c r="J382" s="8"/>
      <c r="K382" s="8"/>
      <c r="L382" s="8"/>
      <c r="M382" s="8" t="s">
        <v>93</v>
      </c>
      <c r="N382" s="8"/>
      <c r="O382" s="8" t="s">
        <v>121</v>
      </c>
      <c r="P382" s="8"/>
      <c r="Q382" s="20"/>
      <c r="R382" s="8"/>
      <c r="S382" s="8" t="s">
        <v>144</v>
      </c>
      <c r="T382" s="8"/>
      <c r="U382" s="10">
        <v>30.75</v>
      </c>
      <c r="V382" s="8"/>
      <c r="W382" s="10">
        <f t="shared" si="13"/>
        <v>2948</v>
      </c>
    </row>
    <row r="383" spans="1:23" hidden="1" x14ac:dyDescent="0.25">
      <c r="A383" s="8"/>
      <c r="B383" s="8"/>
      <c r="C383" s="8"/>
      <c r="D383" s="8"/>
      <c r="E383" s="8"/>
      <c r="F383" s="8"/>
      <c r="G383" s="8" t="s">
        <v>49</v>
      </c>
      <c r="H383" s="8"/>
      <c r="I383" s="9">
        <v>43282</v>
      </c>
      <c r="J383" s="8"/>
      <c r="K383" s="8"/>
      <c r="L383" s="8"/>
      <c r="M383" s="8" t="s">
        <v>94</v>
      </c>
      <c r="N383" s="8"/>
      <c r="O383" s="8" t="s">
        <v>121</v>
      </c>
      <c r="P383" s="8"/>
      <c r="Q383" s="20"/>
      <c r="R383" s="8"/>
      <c r="S383" s="8" t="s">
        <v>144</v>
      </c>
      <c r="T383" s="8"/>
      <c r="U383" s="10">
        <v>30.75</v>
      </c>
      <c r="V383" s="8"/>
      <c r="W383" s="10">
        <f t="shared" si="13"/>
        <v>2978.75</v>
      </c>
    </row>
    <row r="384" spans="1:23" hidden="1" x14ac:dyDescent="0.25">
      <c r="A384" s="8"/>
      <c r="B384" s="8"/>
      <c r="C384" s="8"/>
      <c r="D384" s="8"/>
      <c r="E384" s="8"/>
      <c r="F384" s="8"/>
      <c r="G384" s="8" t="s">
        <v>49</v>
      </c>
      <c r="H384" s="8"/>
      <c r="I384" s="9">
        <v>43282</v>
      </c>
      <c r="J384" s="8"/>
      <c r="K384" s="8"/>
      <c r="L384" s="8"/>
      <c r="M384" s="8" t="s">
        <v>95</v>
      </c>
      <c r="N384" s="8"/>
      <c r="O384" s="8" t="s">
        <v>121</v>
      </c>
      <c r="P384" s="8"/>
      <c r="Q384" s="20"/>
      <c r="R384" s="8"/>
      <c r="S384" s="8" t="s">
        <v>144</v>
      </c>
      <c r="T384" s="8"/>
      <c r="U384" s="10">
        <v>43.75</v>
      </c>
      <c r="V384" s="8"/>
      <c r="W384" s="10">
        <f t="shared" si="13"/>
        <v>3022.5</v>
      </c>
    </row>
    <row r="385" spans="1:23" hidden="1" x14ac:dyDescent="0.25">
      <c r="A385" s="8"/>
      <c r="B385" s="8"/>
      <c r="C385" s="8"/>
      <c r="D385" s="8"/>
      <c r="E385" s="8"/>
      <c r="F385" s="8"/>
      <c r="G385" s="8" t="s">
        <v>49</v>
      </c>
      <c r="H385" s="8"/>
      <c r="I385" s="9">
        <v>43282</v>
      </c>
      <c r="J385" s="8"/>
      <c r="K385" s="8"/>
      <c r="L385" s="8"/>
      <c r="M385" s="8" t="s">
        <v>96</v>
      </c>
      <c r="N385" s="8"/>
      <c r="O385" s="8" t="s">
        <v>121</v>
      </c>
      <c r="P385" s="8"/>
      <c r="Q385" s="20"/>
      <c r="R385" s="8"/>
      <c r="S385" s="8" t="s">
        <v>144</v>
      </c>
      <c r="T385" s="8"/>
      <c r="U385" s="10">
        <v>43.75</v>
      </c>
      <c r="V385" s="8"/>
      <c r="W385" s="10">
        <f t="shared" si="13"/>
        <v>3066.25</v>
      </c>
    </row>
    <row r="386" spans="1:23" hidden="1" x14ac:dyDescent="0.25">
      <c r="A386" s="8"/>
      <c r="B386" s="8"/>
      <c r="C386" s="8"/>
      <c r="D386" s="8"/>
      <c r="E386" s="8"/>
      <c r="F386" s="8"/>
      <c r="G386" s="8" t="s">
        <v>49</v>
      </c>
      <c r="H386" s="8"/>
      <c r="I386" s="9">
        <v>43282</v>
      </c>
      <c r="J386" s="8"/>
      <c r="K386" s="8"/>
      <c r="L386" s="8"/>
      <c r="M386" s="8" t="s">
        <v>97</v>
      </c>
      <c r="N386" s="8"/>
      <c r="O386" s="8" t="s">
        <v>121</v>
      </c>
      <c r="P386" s="8"/>
      <c r="Q386" s="20"/>
      <c r="R386" s="8"/>
      <c r="S386" s="8" t="s">
        <v>144</v>
      </c>
      <c r="T386" s="8"/>
      <c r="U386" s="10">
        <v>43.75</v>
      </c>
      <c r="V386" s="8"/>
      <c r="W386" s="10">
        <f t="shared" si="13"/>
        <v>3110</v>
      </c>
    </row>
    <row r="387" spans="1:23" hidden="1" x14ac:dyDescent="0.25">
      <c r="A387" s="8"/>
      <c r="B387" s="8"/>
      <c r="C387" s="8"/>
      <c r="D387" s="8"/>
      <c r="E387" s="8"/>
      <c r="F387" s="8"/>
      <c r="G387" s="8" t="s">
        <v>49</v>
      </c>
      <c r="H387" s="8"/>
      <c r="I387" s="9">
        <v>43282</v>
      </c>
      <c r="J387" s="8"/>
      <c r="K387" s="8"/>
      <c r="L387" s="8"/>
      <c r="M387" s="8" t="s">
        <v>98</v>
      </c>
      <c r="N387" s="8"/>
      <c r="O387" s="8" t="s">
        <v>121</v>
      </c>
      <c r="P387" s="8"/>
      <c r="Q387" s="20"/>
      <c r="R387" s="8"/>
      <c r="S387" s="8" t="s">
        <v>144</v>
      </c>
      <c r="T387" s="8"/>
      <c r="U387" s="10">
        <v>30.75</v>
      </c>
      <c r="V387" s="8"/>
      <c r="W387" s="10">
        <f t="shared" si="13"/>
        <v>3140.75</v>
      </c>
    </row>
    <row r="388" spans="1:23" hidden="1" x14ac:dyDescent="0.25">
      <c r="A388" s="8"/>
      <c r="B388" s="8"/>
      <c r="C388" s="8"/>
      <c r="D388" s="8"/>
      <c r="E388" s="8"/>
      <c r="F388" s="8"/>
      <c r="G388" s="8" t="s">
        <v>49</v>
      </c>
      <c r="H388" s="8"/>
      <c r="I388" s="9">
        <v>43282</v>
      </c>
      <c r="J388" s="8"/>
      <c r="K388" s="8"/>
      <c r="L388" s="8"/>
      <c r="M388" s="8" t="s">
        <v>99</v>
      </c>
      <c r="N388" s="8"/>
      <c r="O388" s="8" t="s">
        <v>121</v>
      </c>
      <c r="P388" s="8"/>
      <c r="Q388" s="20"/>
      <c r="R388" s="8"/>
      <c r="S388" s="8" t="s">
        <v>144</v>
      </c>
      <c r="T388" s="8"/>
      <c r="U388" s="10">
        <v>30.75</v>
      </c>
      <c r="V388" s="8"/>
      <c r="W388" s="10">
        <f t="shared" si="13"/>
        <v>3171.5</v>
      </c>
    </row>
    <row r="389" spans="1:23" hidden="1" x14ac:dyDescent="0.25">
      <c r="A389" s="8"/>
      <c r="B389" s="8"/>
      <c r="C389" s="8"/>
      <c r="D389" s="8"/>
      <c r="E389" s="8"/>
      <c r="F389" s="8"/>
      <c r="G389" s="8" t="s">
        <v>49</v>
      </c>
      <c r="H389" s="8"/>
      <c r="I389" s="9">
        <v>43282</v>
      </c>
      <c r="J389" s="8"/>
      <c r="K389" s="8"/>
      <c r="L389" s="8"/>
      <c r="M389" s="8" t="s">
        <v>100</v>
      </c>
      <c r="N389" s="8"/>
      <c r="O389" s="8" t="s">
        <v>121</v>
      </c>
      <c r="P389" s="8"/>
      <c r="Q389" s="20"/>
      <c r="R389" s="8"/>
      <c r="S389" s="8" t="s">
        <v>144</v>
      </c>
      <c r="T389" s="8"/>
      <c r="U389" s="10">
        <v>30.75</v>
      </c>
      <c r="V389" s="8"/>
      <c r="W389" s="10">
        <f t="shared" si="13"/>
        <v>3202.25</v>
      </c>
    </row>
    <row r="390" spans="1:23" hidden="1" x14ac:dyDescent="0.25">
      <c r="A390" s="8"/>
      <c r="B390" s="8"/>
      <c r="C390" s="8"/>
      <c r="D390" s="8"/>
      <c r="E390" s="8"/>
      <c r="F390" s="8"/>
      <c r="G390" s="8" t="s">
        <v>49</v>
      </c>
      <c r="H390" s="8"/>
      <c r="I390" s="9">
        <v>43282</v>
      </c>
      <c r="J390" s="8"/>
      <c r="K390" s="8"/>
      <c r="L390" s="8"/>
      <c r="M390" s="8" t="s">
        <v>101</v>
      </c>
      <c r="N390" s="8"/>
      <c r="O390" s="8" t="s">
        <v>121</v>
      </c>
      <c r="P390" s="8"/>
      <c r="Q390" s="20"/>
      <c r="R390" s="8"/>
      <c r="S390" s="8" t="s">
        <v>144</v>
      </c>
      <c r="T390" s="8"/>
      <c r="U390" s="10">
        <v>43.75</v>
      </c>
      <c r="V390" s="8"/>
      <c r="W390" s="10">
        <f t="shared" si="13"/>
        <v>3246</v>
      </c>
    </row>
    <row r="391" spans="1:23" hidden="1" x14ac:dyDescent="0.25">
      <c r="A391" s="8"/>
      <c r="B391" s="8"/>
      <c r="C391" s="8"/>
      <c r="D391" s="8"/>
      <c r="E391" s="8"/>
      <c r="F391" s="8"/>
      <c r="G391" s="8" t="s">
        <v>49</v>
      </c>
      <c r="H391" s="8"/>
      <c r="I391" s="9">
        <v>43282</v>
      </c>
      <c r="J391" s="8"/>
      <c r="K391" s="8"/>
      <c r="L391" s="8"/>
      <c r="M391" s="8" t="s">
        <v>102</v>
      </c>
      <c r="N391" s="8"/>
      <c r="O391" s="8" t="s">
        <v>121</v>
      </c>
      <c r="P391" s="8"/>
      <c r="Q391" s="20"/>
      <c r="R391" s="8"/>
      <c r="S391" s="8" t="s">
        <v>144</v>
      </c>
      <c r="T391" s="8"/>
      <c r="U391" s="10">
        <v>43.75</v>
      </c>
      <c r="V391" s="8"/>
      <c r="W391" s="10">
        <f t="shared" si="13"/>
        <v>3289.75</v>
      </c>
    </row>
    <row r="392" spans="1:23" hidden="1" x14ac:dyDescent="0.25">
      <c r="A392" s="8"/>
      <c r="B392" s="8"/>
      <c r="C392" s="8"/>
      <c r="D392" s="8"/>
      <c r="E392" s="8"/>
      <c r="F392" s="8"/>
      <c r="G392" s="8" t="s">
        <v>49</v>
      </c>
      <c r="H392" s="8"/>
      <c r="I392" s="9">
        <v>43282</v>
      </c>
      <c r="J392" s="8"/>
      <c r="K392" s="8"/>
      <c r="L392" s="8"/>
      <c r="M392" s="8" t="s">
        <v>103</v>
      </c>
      <c r="N392" s="8"/>
      <c r="O392" s="8" t="s">
        <v>121</v>
      </c>
      <c r="P392" s="8"/>
      <c r="Q392" s="20"/>
      <c r="R392" s="8"/>
      <c r="S392" s="8" t="s">
        <v>144</v>
      </c>
      <c r="T392" s="8"/>
      <c r="U392" s="10">
        <v>43.75</v>
      </c>
      <c r="V392" s="8"/>
      <c r="W392" s="10">
        <f t="shared" si="13"/>
        <v>3333.5</v>
      </c>
    </row>
    <row r="393" spans="1:23" hidden="1" x14ac:dyDescent="0.25">
      <c r="A393" s="8"/>
      <c r="B393" s="8"/>
      <c r="C393" s="8"/>
      <c r="D393" s="8"/>
      <c r="E393" s="8"/>
      <c r="F393" s="8"/>
      <c r="G393" s="8" t="s">
        <v>49</v>
      </c>
      <c r="H393" s="8"/>
      <c r="I393" s="9">
        <v>43282</v>
      </c>
      <c r="J393" s="8"/>
      <c r="K393" s="8"/>
      <c r="L393" s="8"/>
      <c r="M393" s="8" t="s">
        <v>104</v>
      </c>
      <c r="N393" s="8"/>
      <c r="O393" s="8" t="s">
        <v>121</v>
      </c>
      <c r="P393" s="8"/>
      <c r="Q393" s="20"/>
      <c r="R393" s="8"/>
      <c r="S393" s="8" t="s">
        <v>144</v>
      </c>
      <c r="T393" s="8"/>
      <c r="U393" s="10">
        <v>43.75</v>
      </c>
      <c r="V393" s="8"/>
      <c r="W393" s="10">
        <f t="shared" si="13"/>
        <v>3377.25</v>
      </c>
    </row>
    <row r="394" spans="1:23" hidden="1" x14ac:dyDescent="0.25">
      <c r="A394" s="8"/>
      <c r="B394" s="8"/>
      <c r="C394" s="8"/>
      <c r="D394" s="8"/>
      <c r="E394" s="8"/>
      <c r="F394" s="8"/>
      <c r="G394" s="8" t="s">
        <v>49</v>
      </c>
      <c r="H394" s="8"/>
      <c r="I394" s="9">
        <v>43282</v>
      </c>
      <c r="J394" s="8"/>
      <c r="K394" s="8"/>
      <c r="L394" s="8"/>
      <c r="M394" s="8" t="s">
        <v>105</v>
      </c>
      <c r="N394" s="8"/>
      <c r="O394" s="8" t="s">
        <v>121</v>
      </c>
      <c r="P394" s="8"/>
      <c r="Q394" s="20"/>
      <c r="R394" s="8"/>
      <c r="S394" s="8" t="s">
        <v>144</v>
      </c>
      <c r="T394" s="8"/>
      <c r="U394" s="10">
        <v>43.75</v>
      </c>
      <c r="V394" s="8"/>
      <c r="W394" s="10">
        <f t="shared" si="13"/>
        <v>3421</v>
      </c>
    </row>
    <row r="395" spans="1:23" hidden="1" x14ac:dyDescent="0.25">
      <c r="A395" s="8"/>
      <c r="B395" s="8"/>
      <c r="C395" s="8"/>
      <c r="D395" s="8"/>
      <c r="E395" s="8"/>
      <c r="F395" s="8"/>
      <c r="G395" s="8" t="s">
        <v>49</v>
      </c>
      <c r="H395" s="8"/>
      <c r="I395" s="9">
        <v>43282</v>
      </c>
      <c r="J395" s="8"/>
      <c r="K395" s="8"/>
      <c r="L395" s="8"/>
      <c r="M395" s="8" t="s">
        <v>106</v>
      </c>
      <c r="N395" s="8"/>
      <c r="O395" s="8" t="s">
        <v>121</v>
      </c>
      <c r="P395" s="8"/>
      <c r="Q395" s="20"/>
      <c r="R395" s="8"/>
      <c r="S395" s="8" t="s">
        <v>144</v>
      </c>
      <c r="T395" s="8"/>
      <c r="U395" s="10">
        <v>43.75</v>
      </c>
      <c r="V395" s="8"/>
      <c r="W395" s="10">
        <f t="shared" si="13"/>
        <v>3464.75</v>
      </c>
    </row>
    <row r="396" spans="1:23" hidden="1" x14ac:dyDescent="0.25">
      <c r="A396" s="8"/>
      <c r="B396" s="8"/>
      <c r="C396" s="8"/>
      <c r="D396" s="8"/>
      <c r="E396" s="8"/>
      <c r="F396" s="8"/>
      <c r="G396" s="8" t="s">
        <v>49</v>
      </c>
      <c r="H396" s="8"/>
      <c r="I396" s="9">
        <v>43282</v>
      </c>
      <c r="J396" s="8"/>
      <c r="K396" s="8"/>
      <c r="L396" s="8"/>
      <c r="M396" s="8" t="s">
        <v>107</v>
      </c>
      <c r="N396" s="8"/>
      <c r="O396" s="8" t="s">
        <v>121</v>
      </c>
      <c r="P396" s="8"/>
      <c r="Q396" s="20"/>
      <c r="R396" s="8"/>
      <c r="S396" s="8" t="s">
        <v>144</v>
      </c>
      <c r="T396" s="8"/>
      <c r="U396" s="10">
        <v>43.75</v>
      </c>
      <c r="V396" s="8"/>
      <c r="W396" s="10">
        <f t="shared" si="13"/>
        <v>3508.5</v>
      </c>
    </row>
    <row r="397" spans="1:23" hidden="1" x14ac:dyDescent="0.25">
      <c r="A397" s="8"/>
      <c r="B397" s="8"/>
      <c r="C397" s="8"/>
      <c r="D397" s="8"/>
      <c r="E397" s="8"/>
      <c r="F397" s="8"/>
      <c r="G397" s="8" t="s">
        <v>49</v>
      </c>
      <c r="H397" s="8"/>
      <c r="I397" s="9">
        <v>43282</v>
      </c>
      <c r="J397" s="8"/>
      <c r="K397" s="8"/>
      <c r="L397" s="8"/>
      <c r="M397" s="8" t="s">
        <v>108</v>
      </c>
      <c r="N397" s="8"/>
      <c r="O397" s="8" t="s">
        <v>121</v>
      </c>
      <c r="P397" s="8"/>
      <c r="Q397" s="20"/>
      <c r="R397" s="8"/>
      <c r="S397" s="8" t="s">
        <v>144</v>
      </c>
      <c r="T397" s="8"/>
      <c r="U397" s="10">
        <v>30.75</v>
      </c>
      <c r="V397" s="8"/>
      <c r="W397" s="10">
        <f t="shared" si="13"/>
        <v>3539.25</v>
      </c>
    </row>
    <row r="398" spans="1:23" hidden="1" x14ac:dyDescent="0.25">
      <c r="A398" s="8"/>
      <c r="B398" s="8"/>
      <c r="C398" s="8"/>
      <c r="D398" s="8"/>
      <c r="E398" s="8"/>
      <c r="F398" s="8"/>
      <c r="G398" s="8" t="s">
        <v>49</v>
      </c>
      <c r="H398" s="8"/>
      <c r="I398" s="9">
        <v>43282</v>
      </c>
      <c r="J398" s="8"/>
      <c r="K398" s="8"/>
      <c r="L398" s="8"/>
      <c r="M398" s="8" t="s">
        <v>112</v>
      </c>
      <c r="N398" s="8"/>
      <c r="O398" s="8" t="s">
        <v>121</v>
      </c>
      <c r="P398" s="8"/>
      <c r="Q398" s="20"/>
      <c r="R398" s="8"/>
      <c r="S398" s="8" t="s">
        <v>144</v>
      </c>
      <c r="T398" s="8"/>
      <c r="U398" s="10">
        <v>30.75</v>
      </c>
      <c r="V398" s="8"/>
      <c r="W398" s="10">
        <f t="shared" si="13"/>
        <v>3570</v>
      </c>
    </row>
    <row r="399" spans="1:23" hidden="1" x14ac:dyDescent="0.25">
      <c r="A399" s="8"/>
      <c r="B399" s="8"/>
      <c r="C399" s="8"/>
      <c r="D399" s="8"/>
      <c r="E399" s="8"/>
      <c r="F399" s="8"/>
      <c r="G399" s="8" t="s">
        <v>49</v>
      </c>
      <c r="H399" s="8"/>
      <c r="I399" s="9">
        <v>43282</v>
      </c>
      <c r="J399" s="8"/>
      <c r="K399" s="8"/>
      <c r="L399" s="8"/>
      <c r="M399" s="8" t="s">
        <v>113</v>
      </c>
      <c r="N399" s="8"/>
      <c r="O399" s="8" t="s">
        <v>121</v>
      </c>
      <c r="P399" s="8"/>
      <c r="Q399" s="20"/>
      <c r="R399" s="8"/>
      <c r="S399" s="8" t="s">
        <v>144</v>
      </c>
      <c r="T399" s="8"/>
      <c r="U399" s="10">
        <v>30.75</v>
      </c>
      <c r="V399" s="8"/>
      <c r="W399" s="10">
        <f t="shared" si="13"/>
        <v>3600.75</v>
      </c>
    </row>
    <row r="400" spans="1:23" hidden="1" x14ac:dyDescent="0.25">
      <c r="A400" s="8"/>
      <c r="B400" s="8"/>
      <c r="C400" s="8"/>
      <c r="D400" s="8"/>
      <c r="E400" s="8"/>
      <c r="F400" s="8"/>
      <c r="G400" s="8" t="s">
        <v>49</v>
      </c>
      <c r="H400" s="8"/>
      <c r="I400" s="9">
        <v>43374</v>
      </c>
      <c r="J400" s="8"/>
      <c r="K400" s="8"/>
      <c r="L400" s="8"/>
      <c r="M400" s="8" t="s">
        <v>79</v>
      </c>
      <c r="N400" s="8"/>
      <c r="O400" s="8" t="s">
        <v>121</v>
      </c>
      <c r="P400" s="8"/>
      <c r="Q400" s="20"/>
      <c r="R400" s="8"/>
      <c r="S400" s="8" t="s">
        <v>144</v>
      </c>
      <c r="T400" s="8"/>
      <c r="U400" s="10">
        <v>30.75</v>
      </c>
      <c r="V400" s="8"/>
      <c r="W400" s="10">
        <f t="shared" si="13"/>
        <v>3631.5</v>
      </c>
    </row>
    <row r="401" spans="1:23" hidden="1" x14ac:dyDescent="0.25">
      <c r="A401" s="8"/>
      <c r="B401" s="8"/>
      <c r="C401" s="8"/>
      <c r="D401" s="8"/>
      <c r="E401" s="8"/>
      <c r="F401" s="8"/>
      <c r="G401" s="8" t="s">
        <v>49</v>
      </c>
      <c r="H401" s="8"/>
      <c r="I401" s="9">
        <v>43374</v>
      </c>
      <c r="J401" s="8"/>
      <c r="K401" s="8"/>
      <c r="L401" s="8"/>
      <c r="M401" s="8" t="s">
        <v>80</v>
      </c>
      <c r="N401" s="8"/>
      <c r="O401" s="8" t="s">
        <v>121</v>
      </c>
      <c r="P401" s="8"/>
      <c r="Q401" s="20"/>
      <c r="R401" s="8"/>
      <c r="S401" s="8" t="s">
        <v>144</v>
      </c>
      <c r="T401" s="8"/>
      <c r="U401" s="10">
        <v>43.75</v>
      </c>
      <c r="V401" s="8"/>
      <c r="W401" s="10">
        <f t="shared" si="13"/>
        <v>3675.25</v>
      </c>
    </row>
    <row r="402" spans="1:23" hidden="1" x14ac:dyDescent="0.25">
      <c r="A402" s="8"/>
      <c r="B402" s="8"/>
      <c r="C402" s="8"/>
      <c r="D402" s="8"/>
      <c r="E402" s="8"/>
      <c r="F402" s="8"/>
      <c r="G402" s="8" t="s">
        <v>49</v>
      </c>
      <c r="H402" s="8"/>
      <c r="I402" s="9">
        <v>43374</v>
      </c>
      <c r="J402" s="8"/>
      <c r="K402" s="8"/>
      <c r="L402" s="8"/>
      <c r="M402" s="8" t="s">
        <v>81</v>
      </c>
      <c r="N402" s="8"/>
      <c r="O402" s="8" t="s">
        <v>121</v>
      </c>
      <c r="P402" s="8"/>
      <c r="Q402" s="20"/>
      <c r="R402" s="8"/>
      <c r="S402" s="8" t="s">
        <v>144</v>
      </c>
      <c r="T402" s="8"/>
      <c r="U402" s="10">
        <v>43.75</v>
      </c>
      <c r="V402" s="8"/>
      <c r="W402" s="10">
        <f t="shared" si="13"/>
        <v>3719</v>
      </c>
    </row>
    <row r="403" spans="1:23" hidden="1" x14ac:dyDescent="0.25">
      <c r="A403" s="8"/>
      <c r="B403" s="8"/>
      <c r="C403" s="8"/>
      <c r="D403" s="8"/>
      <c r="E403" s="8"/>
      <c r="F403" s="8"/>
      <c r="G403" s="8" t="s">
        <v>49</v>
      </c>
      <c r="H403" s="8"/>
      <c r="I403" s="9">
        <v>43374</v>
      </c>
      <c r="J403" s="8"/>
      <c r="K403" s="8"/>
      <c r="L403" s="8"/>
      <c r="M403" s="8" t="s">
        <v>82</v>
      </c>
      <c r="N403" s="8"/>
      <c r="O403" s="8" t="s">
        <v>121</v>
      </c>
      <c r="P403" s="8"/>
      <c r="Q403" s="20"/>
      <c r="R403" s="8"/>
      <c r="S403" s="8" t="s">
        <v>144</v>
      </c>
      <c r="T403" s="8"/>
      <c r="U403" s="10">
        <v>43.75</v>
      </c>
      <c r="V403" s="8"/>
      <c r="W403" s="10">
        <f t="shared" ref="W403:W430" si="14">ROUND(W402+U403,5)</f>
        <v>3762.75</v>
      </c>
    </row>
    <row r="404" spans="1:23" hidden="1" x14ac:dyDescent="0.25">
      <c r="A404" s="8"/>
      <c r="B404" s="8"/>
      <c r="C404" s="8"/>
      <c r="D404" s="8"/>
      <c r="E404" s="8"/>
      <c r="F404" s="8"/>
      <c r="G404" s="8" t="s">
        <v>49</v>
      </c>
      <c r="H404" s="8"/>
      <c r="I404" s="9">
        <v>43374</v>
      </c>
      <c r="J404" s="8"/>
      <c r="K404" s="8"/>
      <c r="L404" s="8"/>
      <c r="M404" s="8" t="s">
        <v>83</v>
      </c>
      <c r="N404" s="8"/>
      <c r="O404" s="8" t="s">
        <v>121</v>
      </c>
      <c r="P404" s="8"/>
      <c r="Q404" s="20"/>
      <c r="R404" s="8"/>
      <c r="S404" s="8" t="s">
        <v>144</v>
      </c>
      <c r="T404" s="8"/>
      <c r="U404" s="10">
        <v>30.75</v>
      </c>
      <c r="V404" s="8"/>
      <c r="W404" s="10">
        <f t="shared" si="14"/>
        <v>3793.5</v>
      </c>
    </row>
    <row r="405" spans="1:23" hidden="1" x14ac:dyDescent="0.25">
      <c r="A405" s="8"/>
      <c r="B405" s="8"/>
      <c r="C405" s="8"/>
      <c r="D405" s="8"/>
      <c r="E405" s="8"/>
      <c r="F405" s="8"/>
      <c r="G405" s="8" t="s">
        <v>49</v>
      </c>
      <c r="H405" s="8"/>
      <c r="I405" s="9">
        <v>43374</v>
      </c>
      <c r="J405" s="8"/>
      <c r="K405" s="8"/>
      <c r="L405" s="8"/>
      <c r="M405" s="8" t="s">
        <v>84</v>
      </c>
      <c r="N405" s="8"/>
      <c r="O405" s="8" t="s">
        <v>121</v>
      </c>
      <c r="P405" s="8"/>
      <c r="Q405" s="20"/>
      <c r="R405" s="8"/>
      <c r="S405" s="8" t="s">
        <v>144</v>
      </c>
      <c r="T405" s="8"/>
      <c r="U405" s="10">
        <v>30.75</v>
      </c>
      <c r="V405" s="8"/>
      <c r="W405" s="10">
        <f t="shared" si="14"/>
        <v>3824.25</v>
      </c>
    </row>
    <row r="406" spans="1:23" hidden="1" x14ac:dyDescent="0.25">
      <c r="A406" s="8"/>
      <c r="B406" s="8"/>
      <c r="C406" s="8"/>
      <c r="D406" s="8"/>
      <c r="E406" s="8"/>
      <c r="F406" s="8"/>
      <c r="G406" s="8" t="s">
        <v>49</v>
      </c>
      <c r="H406" s="8"/>
      <c r="I406" s="9">
        <v>43374</v>
      </c>
      <c r="J406" s="8"/>
      <c r="K406" s="8"/>
      <c r="L406" s="8"/>
      <c r="M406" s="8" t="s">
        <v>85</v>
      </c>
      <c r="N406" s="8"/>
      <c r="O406" s="8" t="s">
        <v>121</v>
      </c>
      <c r="P406" s="8"/>
      <c r="Q406" s="20"/>
      <c r="R406" s="8"/>
      <c r="S406" s="8" t="s">
        <v>144</v>
      </c>
      <c r="T406" s="8"/>
      <c r="U406" s="10">
        <v>30.75</v>
      </c>
      <c r="V406" s="8"/>
      <c r="W406" s="10">
        <f t="shared" si="14"/>
        <v>3855</v>
      </c>
    </row>
    <row r="407" spans="1:23" hidden="1" x14ac:dyDescent="0.25">
      <c r="A407" s="8"/>
      <c r="B407" s="8"/>
      <c r="C407" s="8"/>
      <c r="D407" s="8"/>
      <c r="E407" s="8"/>
      <c r="F407" s="8"/>
      <c r="G407" s="8" t="s">
        <v>49</v>
      </c>
      <c r="H407" s="8"/>
      <c r="I407" s="9">
        <v>43374</v>
      </c>
      <c r="J407" s="8"/>
      <c r="K407" s="8"/>
      <c r="L407" s="8"/>
      <c r="M407" s="8" t="s">
        <v>87</v>
      </c>
      <c r="N407" s="8"/>
      <c r="O407" s="8" t="s">
        <v>121</v>
      </c>
      <c r="P407" s="8"/>
      <c r="Q407" s="20"/>
      <c r="R407" s="8"/>
      <c r="S407" s="8" t="s">
        <v>144</v>
      </c>
      <c r="T407" s="8"/>
      <c r="U407" s="10">
        <v>43.75</v>
      </c>
      <c r="V407" s="8"/>
      <c r="W407" s="10">
        <f t="shared" si="14"/>
        <v>3898.75</v>
      </c>
    </row>
    <row r="408" spans="1:23" hidden="1" x14ac:dyDescent="0.25">
      <c r="A408" s="8"/>
      <c r="B408" s="8"/>
      <c r="C408" s="8"/>
      <c r="D408" s="8"/>
      <c r="E408" s="8"/>
      <c r="F408" s="8"/>
      <c r="G408" s="8" t="s">
        <v>49</v>
      </c>
      <c r="H408" s="8"/>
      <c r="I408" s="9">
        <v>43374</v>
      </c>
      <c r="J408" s="8"/>
      <c r="K408" s="8"/>
      <c r="L408" s="8"/>
      <c r="M408" s="8" t="s">
        <v>88</v>
      </c>
      <c r="N408" s="8"/>
      <c r="O408" s="8" t="s">
        <v>121</v>
      </c>
      <c r="P408" s="8"/>
      <c r="Q408" s="20"/>
      <c r="R408" s="8"/>
      <c r="S408" s="8" t="s">
        <v>144</v>
      </c>
      <c r="T408" s="8"/>
      <c r="U408" s="10">
        <v>43.75</v>
      </c>
      <c r="V408" s="8"/>
      <c r="W408" s="10">
        <f t="shared" si="14"/>
        <v>3942.5</v>
      </c>
    </row>
    <row r="409" spans="1:23" hidden="1" x14ac:dyDescent="0.25">
      <c r="A409" s="8"/>
      <c r="B409" s="8"/>
      <c r="C409" s="8"/>
      <c r="D409" s="8"/>
      <c r="E409" s="8"/>
      <c r="F409" s="8"/>
      <c r="G409" s="8" t="s">
        <v>49</v>
      </c>
      <c r="H409" s="8"/>
      <c r="I409" s="9">
        <v>43374</v>
      </c>
      <c r="J409" s="8"/>
      <c r="K409" s="8"/>
      <c r="L409" s="8"/>
      <c r="M409" s="8" t="s">
        <v>89</v>
      </c>
      <c r="N409" s="8"/>
      <c r="O409" s="8" t="s">
        <v>121</v>
      </c>
      <c r="P409" s="8"/>
      <c r="Q409" s="20"/>
      <c r="R409" s="8"/>
      <c r="S409" s="8" t="s">
        <v>144</v>
      </c>
      <c r="T409" s="8"/>
      <c r="U409" s="10">
        <v>43.75</v>
      </c>
      <c r="V409" s="8"/>
      <c r="W409" s="10">
        <f t="shared" si="14"/>
        <v>3986.25</v>
      </c>
    </row>
    <row r="410" spans="1:23" hidden="1" x14ac:dyDescent="0.25">
      <c r="A410" s="8"/>
      <c r="B410" s="8"/>
      <c r="C410" s="8"/>
      <c r="D410" s="8"/>
      <c r="E410" s="8"/>
      <c r="F410" s="8"/>
      <c r="G410" s="8" t="s">
        <v>49</v>
      </c>
      <c r="H410" s="8"/>
      <c r="I410" s="9">
        <v>43374</v>
      </c>
      <c r="J410" s="8"/>
      <c r="K410" s="8"/>
      <c r="L410" s="8"/>
      <c r="M410" s="8" t="s">
        <v>90</v>
      </c>
      <c r="N410" s="8"/>
      <c r="O410" s="8" t="s">
        <v>121</v>
      </c>
      <c r="P410" s="8"/>
      <c r="Q410" s="20"/>
      <c r="R410" s="8"/>
      <c r="S410" s="8" t="s">
        <v>144</v>
      </c>
      <c r="T410" s="8"/>
      <c r="U410" s="10">
        <v>43.75</v>
      </c>
      <c r="V410" s="8"/>
      <c r="W410" s="10">
        <f t="shared" si="14"/>
        <v>4030</v>
      </c>
    </row>
    <row r="411" spans="1:23" hidden="1" x14ac:dyDescent="0.25">
      <c r="A411" s="8"/>
      <c r="B411" s="8"/>
      <c r="C411" s="8"/>
      <c r="D411" s="8"/>
      <c r="E411" s="8"/>
      <c r="F411" s="8"/>
      <c r="G411" s="8" t="s">
        <v>49</v>
      </c>
      <c r="H411" s="8"/>
      <c r="I411" s="9">
        <v>43374</v>
      </c>
      <c r="J411" s="8"/>
      <c r="K411" s="8"/>
      <c r="L411" s="8"/>
      <c r="M411" s="8" t="s">
        <v>91</v>
      </c>
      <c r="N411" s="8"/>
      <c r="O411" s="8" t="s">
        <v>121</v>
      </c>
      <c r="P411" s="8"/>
      <c r="Q411" s="20"/>
      <c r="R411" s="8"/>
      <c r="S411" s="8" t="s">
        <v>144</v>
      </c>
      <c r="T411" s="8"/>
      <c r="U411" s="10">
        <v>43.75</v>
      </c>
      <c r="V411" s="8"/>
      <c r="W411" s="10">
        <f t="shared" si="14"/>
        <v>4073.75</v>
      </c>
    </row>
    <row r="412" spans="1:23" hidden="1" x14ac:dyDescent="0.25">
      <c r="A412" s="8"/>
      <c r="B412" s="8"/>
      <c r="C412" s="8"/>
      <c r="D412" s="8"/>
      <c r="E412" s="8"/>
      <c r="F412" s="8"/>
      <c r="G412" s="8" t="s">
        <v>49</v>
      </c>
      <c r="H412" s="8"/>
      <c r="I412" s="9">
        <v>43374</v>
      </c>
      <c r="J412" s="8"/>
      <c r="K412" s="8"/>
      <c r="L412" s="8"/>
      <c r="M412" s="8" t="s">
        <v>92</v>
      </c>
      <c r="N412" s="8"/>
      <c r="O412" s="8" t="s">
        <v>121</v>
      </c>
      <c r="P412" s="8"/>
      <c r="Q412" s="20"/>
      <c r="R412" s="8"/>
      <c r="S412" s="8" t="s">
        <v>144</v>
      </c>
      <c r="T412" s="8"/>
      <c r="U412" s="10">
        <v>43.75</v>
      </c>
      <c r="V412" s="8"/>
      <c r="W412" s="10">
        <f t="shared" si="14"/>
        <v>4117.5</v>
      </c>
    </row>
    <row r="413" spans="1:23" hidden="1" x14ac:dyDescent="0.25">
      <c r="A413" s="8"/>
      <c r="B413" s="8"/>
      <c r="C413" s="8"/>
      <c r="D413" s="8"/>
      <c r="E413" s="8"/>
      <c r="F413" s="8"/>
      <c r="G413" s="8" t="s">
        <v>49</v>
      </c>
      <c r="H413" s="8"/>
      <c r="I413" s="9">
        <v>43374</v>
      </c>
      <c r="J413" s="8"/>
      <c r="K413" s="8"/>
      <c r="L413" s="8"/>
      <c r="M413" s="8" t="s">
        <v>93</v>
      </c>
      <c r="N413" s="8"/>
      <c r="O413" s="8" t="s">
        <v>121</v>
      </c>
      <c r="P413" s="8"/>
      <c r="Q413" s="20"/>
      <c r="R413" s="8"/>
      <c r="S413" s="8" t="s">
        <v>144</v>
      </c>
      <c r="T413" s="8"/>
      <c r="U413" s="10">
        <v>30.75</v>
      </c>
      <c r="V413" s="8"/>
      <c r="W413" s="10">
        <f t="shared" si="14"/>
        <v>4148.25</v>
      </c>
    </row>
    <row r="414" spans="1:23" hidden="1" x14ac:dyDescent="0.25">
      <c r="A414" s="8"/>
      <c r="B414" s="8"/>
      <c r="C414" s="8"/>
      <c r="D414" s="8"/>
      <c r="E414" s="8"/>
      <c r="F414" s="8"/>
      <c r="G414" s="8" t="s">
        <v>49</v>
      </c>
      <c r="H414" s="8"/>
      <c r="I414" s="9">
        <v>43374</v>
      </c>
      <c r="J414" s="8"/>
      <c r="K414" s="8"/>
      <c r="L414" s="8"/>
      <c r="M414" s="8" t="s">
        <v>94</v>
      </c>
      <c r="N414" s="8"/>
      <c r="O414" s="8" t="s">
        <v>121</v>
      </c>
      <c r="P414" s="8"/>
      <c r="Q414" s="20"/>
      <c r="R414" s="8"/>
      <c r="S414" s="8" t="s">
        <v>144</v>
      </c>
      <c r="T414" s="8"/>
      <c r="U414" s="10">
        <v>30.75</v>
      </c>
      <c r="V414" s="8"/>
      <c r="W414" s="10">
        <f t="shared" si="14"/>
        <v>4179</v>
      </c>
    </row>
    <row r="415" spans="1:23" hidden="1" x14ac:dyDescent="0.25">
      <c r="A415" s="8"/>
      <c r="B415" s="8"/>
      <c r="C415" s="8"/>
      <c r="D415" s="8"/>
      <c r="E415" s="8"/>
      <c r="F415" s="8"/>
      <c r="G415" s="8" t="s">
        <v>49</v>
      </c>
      <c r="H415" s="8"/>
      <c r="I415" s="9">
        <v>43374</v>
      </c>
      <c r="J415" s="8"/>
      <c r="K415" s="8"/>
      <c r="L415" s="8"/>
      <c r="M415" s="8" t="s">
        <v>95</v>
      </c>
      <c r="N415" s="8"/>
      <c r="O415" s="8" t="s">
        <v>121</v>
      </c>
      <c r="P415" s="8"/>
      <c r="Q415" s="20"/>
      <c r="R415" s="8"/>
      <c r="S415" s="8" t="s">
        <v>144</v>
      </c>
      <c r="T415" s="8"/>
      <c r="U415" s="10">
        <v>43.75</v>
      </c>
      <c r="V415" s="8"/>
      <c r="W415" s="10">
        <f t="shared" si="14"/>
        <v>4222.75</v>
      </c>
    </row>
    <row r="416" spans="1:23" hidden="1" x14ac:dyDescent="0.25">
      <c r="A416" s="8"/>
      <c r="B416" s="8"/>
      <c r="C416" s="8"/>
      <c r="D416" s="8"/>
      <c r="E416" s="8"/>
      <c r="F416" s="8"/>
      <c r="G416" s="8" t="s">
        <v>49</v>
      </c>
      <c r="H416" s="8"/>
      <c r="I416" s="9">
        <v>43374</v>
      </c>
      <c r="J416" s="8"/>
      <c r="K416" s="8"/>
      <c r="L416" s="8"/>
      <c r="M416" s="8" t="s">
        <v>96</v>
      </c>
      <c r="N416" s="8"/>
      <c r="O416" s="8" t="s">
        <v>121</v>
      </c>
      <c r="P416" s="8"/>
      <c r="Q416" s="20"/>
      <c r="R416" s="8"/>
      <c r="S416" s="8" t="s">
        <v>144</v>
      </c>
      <c r="T416" s="8"/>
      <c r="U416" s="10">
        <v>43.75</v>
      </c>
      <c r="V416" s="8"/>
      <c r="W416" s="10">
        <f t="shared" si="14"/>
        <v>4266.5</v>
      </c>
    </row>
    <row r="417" spans="1:23" hidden="1" x14ac:dyDescent="0.25">
      <c r="A417" s="8"/>
      <c r="B417" s="8"/>
      <c r="C417" s="8"/>
      <c r="D417" s="8"/>
      <c r="E417" s="8"/>
      <c r="F417" s="8"/>
      <c r="G417" s="8" t="s">
        <v>49</v>
      </c>
      <c r="H417" s="8"/>
      <c r="I417" s="9">
        <v>43374</v>
      </c>
      <c r="J417" s="8"/>
      <c r="K417" s="8"/>
      <c r="L417" s="8"/>
      <c r="M417" s="8" t="s">
        <v>97</v>
      </c>
      <c r="N417" s="8"/>
      <c r="O417" s="8" t="s">
        <v>121</v>
      </c>
      <c r="P417" s="8"/>
      <c r="Q417" s="20"/>
      <c r="R417" s="8"/>
      <c r="S417" s="8" t="s">
        <v>144</v>
      </c>
      <c r="T417" s="8"/>
      <c r="U417" s="10">
        <v>43.75</v>
      </c>
      <c r="V417" s="8"/>
      <c r="W417" s="10">
        <f t="shared" si="14"/>
        <v>4310.25</v>
      </c>
    </row>
    <row r="418" spans="1:23" hidden="1" x14ac:dyDescent="0.25">
      <c r="A418" s="8"/>
      <c r="B418" s="8"/>
      <c r="C418" s="8"/>
      <c r="D418" s="8"/>
      <c r="E418" s="8"/>
      <c r="F418" s="8"/>
      <c r="G418" s="8" t="s">
        <v>49</v>
      </c>
      <c r="H418" s="8"/>
      <c r="I418" s="9">
        <v>43374</v>
      </c>
      <c r="J418" s="8"/>
      <c r="K418" s="8"/>
      <c r="L418" s="8"/>
      <c r="M418" s="8" t="s">
        <v>98</v>
      </c>
      <c r="N418" s="8"/>
      <c r="O418" s="8" t="s">
        <v>121</v>
      </c>
      <c r="P418" s="8"/>
      <c r="Q418" s="20"/>
      <c r="R418" s="8"/>
      <c r="S418" s="8" t="s">
        <v>144</v>
      </c>
      <c r="T418" s="8"/>
      <c r="U418" s="10">
        <v>30.75</v>
      </c>
      <c r="V418" s="8"/>
      <c r="W418" s="10">
        <f t="shared" si="14"/>
        <v>4341</v>
      </c>
    </row>
    <row r="419" spans="1:23" hidden="1" x14ac:dyDescent="0.25">
      <c r="A419" s="8"/>
      <c r="B419" s="8"/>
      <c r="C419" s="8"/>
      <c r="D419" s="8"/>
      <c r="E419" s="8"/>
      <c r="F419" s="8"/>
      <c r="G419" s="8" t="s">
        <v>49</v>
      </c>
      <c r="H419" s="8"/>
      <c r="I419" s="9">
        <v>43374</v>
      </c>
      <c r="J419" s="8"/>
      <c r="K419" s="8"/>
      <c r="L419" s="8"/>
      <c r="M419" s="8" t="s">
        <v>99</v>
      </c>
      <c r="N419" s="8"/>
      <c r="O419" s="8" t="s">
        <v>121</v>
      </c>
      <c r="P419" s="8"/>
      <c r="Q419" s="20"/>
      <c r="R419" s="8"/>
      <c r="S419" s="8" t="s">
        <v>144</v>
      </c>
      <c r="T419" s="8"/>
      <c r="U419" s="10">
        <v>30.75</v>
      </c>
      <c r="V419" s="8"/>
      <c r="W419" s="10">
        <f t="shared" si="14"/>
        <v>4371.75</v>
      </c>
    </row>
    <row r="420" spans="1:23" hidden="1" x14ac:dyDescent="0.25">
      <c r="A420" s="8"/>
      <c r="B420" s="8"/>
      <c r="C420" s="8"/>
      <c r="D420" s="8"/>
      <c r="E420" s="8"/>
      <c r="F420" s="8"/>
      <c r="G420" s="8" t="s">
        <v>49</v>
      </c>
      <c r="H420" s="8"/>
      <c r="I420" s="9">
        <v>43374</v>
      </c>
      <c r="J420" s="8"/>
      <c r="K420" s="8"/>
      <c r="L420" s="8"/>
      <c r="M420" s="8" t="s">
        <v>100</v>
      </c>
      <c r="N420" s="8"/>
      <c r="O420" s="8" t="s">
        <v>121</v>
      </c>
      <c r="P420" s="8"/>
      <c r="Q420" s="20"/>
      <c r="R420" s="8"/>
      <c r="S420" s="8" t="s">
        <v>144</v>
      </c>
      <c r="T420" s="8"/>
      <c r="U420" s="10">
        <v>30.75</v>
      </c>
      <c r="V420" s="8"/>
      <c r="W420" s="10">
        <f t="shared" si="14"/>
        <v>4402.5</v>
      </c>
    </row>
    <row r="421" spans="1:23" hidden="1" x14ac:dyDescent="0.25">
      <c r="A421" s="8"/>
      <c r="B421" s="8"/>
      <c r="C421" s="8"/>
      <c r="D421" s="8"/>
      <c r="E421" s="8"/>
      <c r="F421" s="8"/>
      <c r="G421" s="8" t="s">
        <v>49</v>
      </c>
      <c r="H421" s="8"/>
      <c r="I421" s="9">
        <v>43374</v>
      </c>
      <c r="J421" s="8"/>
      <c r="K421" s="8"/>
      <c r="L421" s="8"/>
      <c r="M421" s="8" t="s">
        <v>101</v>
      </c>
      <c r="N421" s="8"/>
      <c r="O421" s="8" t="s">
        <v>121</v>
      </c>
      <c r="P421" s="8"/>
      <c r="Q421" s="20"/>
      <c r="R421" s="8"/>
      <c r="S421" s="8" t="s">
        <v>144</v>
      </c>
      <c r="T421" s="8"/>
      <c r="U421" s="10">
        <v>43.75</v>
      </c>
      <c r="V421" s="8"/>
      <c r="W421" s="10">
        <f t="shared" si="14"/>
        <v>4446.25</v>
      </c>
    </row>
    <row r="422" spans="1:23" hidden="1" x14ac:dyDescent="0.25">
      <c r="A422" s="8"/>
      <c r="B422" s="8"/>
      <c r="C422" s="8"/>
      <c r="D422" s="8"/>
      <c r="E422" s="8"/>
      <c r="F422" s="8"/>
      <c r="G422" s="8" t="s">
        <v>49</v>
      </c>
      <c r="H422" s="8"/>
      <c r="I422" s="9">
        <v>43374</v>
      </c>
      <c r="J422" s="8"/>
      <c r="K422" s="8"/>
      <c r="L422" s="8"/>
      <c r="M422" s="8" t="s">
        <v>102</v>
      </c>
      <c r="N422" s="8"/>
      <c r="O422" s="8" t="s">
        <v>121</v>
      </c>
      <c r="P422" s="8"/>
      <c r="Q422" s="20"/>
      <c r="R422" s="8"/>
      <c r="S422" s="8" t="s">
        <v>144</v>
      </c>
      <c r="T422" s="8"/>
      <c r="U422" s="10">
        <v>43.75</v>
      </c>
      <c r="V422" s="8"/>
      <c r="W422" s="10">
        <f t="shared" si="14"/>
        <v>4490</v>
      </c>
    </row>
    <row r="423" spans="1:23" hidden="1" x14ac:dyDescent="0.25">
      <c r="A423" s="8"/>
      <c r="B423" s="8"/>
      <c r="C423" s="8"/>
      <c r="D423" s="8"/>
      <c r="E423" s="8"/>
      <c r="F423" s="8"/>
      <c r="G423" s="8" t="s">
        <v>49</v>
      </c>
      <c r="H423" s="8"/>
      <c r="I423" s="9">
        <v>43374</v>
      </c>
      <c r="J423" s="8"/>
      <c r="K423" s="8"/>
      <c r="L423" s="8"/>
      <c r="M423" s="8" t="s">
        <v>103</v>
      </c>
      <c r="N423" s="8"/>
      <c r="O423" s="8" t="s">
        <v>121</v>
      </c>
      <c r="P423" s="8"/>
      <c r="Q423" s="20"/>
      <c r="R423" s="8"/>
      <c r="S423" s="8" t="s">
        <v>144</v>
      </c>
      <c r="T423" s="8"/>
      <c r="U423" s="10">
        <v>43.75</v>
      </c>
      <c r="V423" s="8"/>
      <c r="W423" s="10">
        <f t="shared" si="14"/>
        <v>4533.75</v>
      </c>
    </row>
    <row r="424" spans="1:23" hidden="1" x14ac:dyDescent="0.25">
      <c r="A424" s="8"/>
      <c r="B424" s="8"/>
      <c r="C424" s="8"/>
      <c r="D424" s="8"/>
      <c r="E424" s="8"/>
      <c r="F424" s="8"/>
      <c r="G424" s="8" t="s">
        <v>49</v>
      </c>
      <c r="H424" s="8"/>
      <c r="I424" s="9">
        <v>43374</v>
      </c>
      <c r="J424" s="8"/>
      <c r="K424" s="8"/>
      <c r="L424" s="8"/>
      <c r="M424" s="8" t="s">
        <v>104</v>
      </c>
      <c r="N424" s="8"/>
      <c r="O424" s="8" t="s">
        <v>121</v>
      </c>
      <c r="P424" s="8"/>
      <c r="Q424" s="20"/>
      <c r="R424" s="8"/>
      <c r="S424" s="8" t="s">
        <v>144</v>
      </c>
      <c r="T424" s="8"/>
      <c r="U424" s="10">
        <v>43.75</v>
      </c>
      <c r="V424" s="8"/>
      <c r="W424" s="10">
        <f t="shared" si="14"/>
        <v>4577.5</v>
      </c>
    </row>
    <row r="425" spans="1:23" hidden="1" x14ac:dyDescent="0.25">
      <c r="A425" s="8"/>
      <c r="B425" s="8"/>
      <c r="C425" s="8"/>
      <c r="D425" s="8"/>
      <c r="E425" s="8"/>
      <c r="F425" s="8"/>
      <c r="G425" s="8" t="s">
        <v>49</v>
      </c>
      <c r="H425" s="8"/>
      <c r="I425" s="9">
        <v>43374</v>
      </c>
      <c r="J425" s="8"/>
      <c r="K425" s="8"/>
      <c r="L425" s="8"/>
      <c r="M425" s="8" t="s">
        <v>105</v>
      </c>
      <c r="N425" s="8"/>
      <c r="O425" s="8" t="s">
        <v>121</v>
      </c>
      <c r="P425" s="8"/>
      <c r="Q425" s="20"/>
      <c r="R425" s="8"/>
      <c r="S425" s="8" t="s">
        <v>144</v>
      </c>
      <c r="T425" s="8"/>
      <c r="U425" s="10">
        <v>43.75</v>
      </c>
      <c r="V425" s="8"/>
      <c r="W425" s="10">
        <f t="shared" si="14"/>
        <v>4621.25</v>
      </c>
    </row>
    <row r="426" spans="1:23" hidden="1" x14ac:dyDescent="0.25">
      <c r="A426" s="8"/>
      <c r="B426" s="8"/>
      <c r="C426" s="8"/>
      <c r="D426" s="8"/>
      <c r="E426" s="8"/>
      <c r="F426" s="8"/>
      <c r="G426" s="8" t="s">
        <v>49</v>
      </c>
      <c r="H426" s="8"/>
      <c r="I426" s="9">
        <v>43374</v>
      </c>
      <c r="J426" s="8"/>
      <c r="K426" s="8"/>
      <c r="L426" s="8"/>
      <c r="M426" s="8" t="s">
        <v>106</v>
      </c>
      <c r="N426" s="8"/>
      <c r="O426" s="8" t="s">
        <v>121</v>
      </c>
      <c r="P426" s="8"/>
      <c r="Q426" s="20"/>
      <c r="R426" s="8"/>
      <c r="S426" s="8" t="s">
        <v>144</v>
      </c>
      <c r="T426" s="8"/>
      <c r="U426" s="10">
        <v>43.75</v>
      </c>
      <c r="V426" s="8"/>
      <c r="W426" s="10">
        <f t="shared" si="14"/>
        <v>4665</v>
      </c>
    </row>
    <row r="427" spans="1:23" hidden="1" x14ac:dyDescent="0.25">
      <c r="A427" s="8"/>
      <c r="B427" s="8"/>
      <c r="C427" s="8"/>
      <c r="D427" s="8"/>
      <c r="E427" s="8"/>
      <c r="F427" s="8"/>
      <c r="G427" s="8" t="s">
        <v>49</v>
      </c>
      <c r="H427" s="8"/>
      <c r="I427" s="9">
        <v>43374</v>
      </c>
      <c r="J427" s="8"/>
      <c r="K427" s="8"/>
      <c r="L427" s="8"/>
      <c r="M427" s="8" t="s">
        <v>107</v>
      </c>
      <c r="N427" s="8"/>
      <c r="O427" s="8" t="s">
        <v>121</v>
      </c>
      <c r="P427" s="8"/>
      <c r="Q427" s="20"/>
      <c r="R427" s="8"/>
      <c r="S427" s="8" t="s">
        <v>144</v>
      </c>
      <c r="T427" s="8"/>
      <c r="U427" s="10">
        <v>43.75</v>
      </c>
      <c r="V427" s="8"/>
      <c r="W427" s="10">
        <f t="shared" si="14"/>
        <v>4708.75</v>
      </c>
    </row>
    <row r="428" spans="1:23" hidden="1" x14ac:dyDescent="0.25">
      <c r="A428" s="8"/>
      <c r="B428" s="8"/>
      <c r="C428" s="8"/>
      <c r="D428" s="8"/>
      <c r="E428" s="8"/>
      <c r="F428" s="8"/>
      <c r="G428" s="8" t="s">
        <v>49</v>
      </c>
      <c r="H428" s="8"/>
      <c r="I428" s="9">
        <v>43374</v>
      </c>
      <c r="J428" s="8"/>
      <c r="K428" s="8"/>
      <c r="L428" s="8"/>
      <c r="M428" s="8" t="s">
        <v>108</v>
      </c>
      <c r="N428" s="8"/>
      <c r="O428" s="8" t="s">
        <v>121</v>
      </c>
      <c r="P428" s="8"/>
      <c r="Q428" s="20"/>
      <c r="R428" s="8"/>
      <c r="S428" s="8" t="s">
        <v>144</v>
      </c>
      <c r="T428" s="8"/>
      <c r="U428" s="10">
        <v>30.75</v>
      </c>
      <c r="V428" s="8"/>
      <c r="W428" s="10">
        <f t="shared" si="14"/>
        <v>4739.5</v>
      </c>
    </row>
    <row r="429" spans="1:23" hidden="1" x14ac:dyDescent="0.25">
      <c r="A429" s="8"/>
      <c r="B429" s="8"/>
      <c r="C429" s="8"/>
      <c r="D429" s="8"/>
      <c r="E429" s="8"/>
      <c r="F429" s="8"/>
      <c r="G429" s="8" t="s">
        <v>49</v>
      </c>
      <c r="H429" s="8"/>
      <c r="I429" s="9">
        <v>43374</v>
      </c>
      <c r="J429" s="8"/>
      <c r="K429" s="8"/>
      <c r="L429" s="8"/>
      <c r="M429" s="8" t="s">
        <v>112</v>
      </c>
      <c r="N429" s="8"/>
      <c r="O429" s="8" t="s">
        <v>121</v>
      </c>
      <c r="P429" s="8"/>
      <c r="Q429" s="20"/>
      <c r="R429" s="8"/>
      <c r="S429" s="8" t="s">
        <v>144</v>
      </c>
      <c r="T429" s="8"/>
      <c r="U429" s="10">
        <v>30.75</v>
      </c>
      <c r="V429" s="8"/>
      <c r="W429" s="10">
        <f t="shared" si="14"/>
        <v>4770.25</v>
      </c>
    </row>
    <row r="430" spans="1:23" ht="15.75" hidden="1" thickBot="1" x14ac:dyDescent="0.3">
      <c r="A430" s="8"/>
      <c r="B430" s="8"/>
      <c r="C430" s="8"/>
      <c r="D430" s="8"/>
      <c r="E430" s="8"/>
      <c r="F430" s="8"/>
      <c r="G430" s="8" t="s">
        <v>49</v>
      </c>
      <c r="H430" s="8"/>
      <c r="I430" s="9">
        <v>43374</v>
      </c>
      <c r="J430" s="8"/>
      <c r="K430" s="8"/>
      <c r="L430" s="8"/>
      <c r="M430" s="8" t="s">
        <v>113</v>
      </c>
      <c r="N430" s="8"/>
      <c r="O430" s="8" t="s">
        <v>121</v>
      </c>
      <c r="P430" s="8"/>
      <c r="Q430" s="20"/>
      <c r="R430" s="8"/>
      <c r="S430" s="8" t="s">
        <v>144</v>
      </c>
      <c r="T430" s="8"/>
      <c r="U430" s="11">
        <v>30.75</v>
      </c>
      <c r="V430" s="8"/>
      <c r="W430" s="11">
        <f t="shared" si="14"/>
        <v>4801</v>
      </c>
    </row>
    <row r="431" spans="1:23" x14ac:dyDescent="0.25">
      <c r="A431" s="8"/>
      <c r="B431" s="8"/>
      <c r="C431" s="8"/>
      <c r="D431" s="8" t="s">
        <v>25</v>
      </c>
      <c r="E431" s="8"/>
      <c r="F431" s="8"/>
      <c r="G431" s="8"/>
      <c r="H431" s="8"/>
      <c r="I431" s="9"/>
      <c r="J431" s="8"/>
      <c r="K431" s="8"/>
      <c r="L431" s="8"/>
      <c r="M431" s="8"/>
      <c r="N431" s="8"/>
      <c r="O431" s="8"/>
      <c r="P431" s="8"/>
      <c r="Q431" s="21"/>
      <c r="R431" s="8"/>
      <c r="S431" s="8"/>
      <c r="T431" s="8"/>
      <c r="U431" s="10">
        <f>ROUND(SUM(U306:U430),5)</f>
        <v>4801</v>
      </c>
      <c r="V431" s="8"/>
      <c r="W431" s="10">
        <f>W430</f>
        <v>4801</v>
      </c>
    </row>
    <row r="432" spans="1:23" x14ac:dyDescent="0.25">
      <c r="A432" s="5"/>
      <c r="B432" s="5"/>
      <c r="C432" s="5"/>
      <c r="D432" s="5" t="s">
        <v>26</v>
      </c>
      <c r="E432" s="5"/>
      <c r="F432" s="5"/>
      <c r="G432" s="5"/>
      <c r="H432" s="5"/>
      <c r="I432" s="6"/>
      <c r="J432" s="5"/>
      <c r="K432" s="5"/>
      <c r="L432" s="5"/>
      <c r="M432" s="5"/>
      <c r="N432" s="5"/>
      <c r="O432" s="5"/>
      <c r="P432" s="5"/>
      <c r="Q432" s="19"/>
      <c r="R432" s="5"/>
      <c r="S432" s="5"/>
      <c r="T432" s="5"/>
      <c r="U432" s="7"/>
      <c r="V432" s="5"/>
      <c r="W432" s="7"/>
    </row>
    <row r="433" spans="1:23" x14ac:dyDescent="0.25">
      <c r="A433" s="8"/>
      <c r="B433" s="8"/>
      <c r="C433" s="8"/>
      <c r="D433" s="8"/>
      <c r="E433" s="8"/>
      <c r="F433" s="8"/>
      <c r="G433" s="8" t="s">
        <v>49</v>
      </c>
      <c r="H433" s="8"/>
      <c r="I433" s="9">
        <v>43143</v>
      </c>
      <c r="J433" s="8"/>
      <c r="K433" s="8"/>
      <c r="L433" s="8"/>
      <c r="M433" s="8" t="s">
        <v>85</v>
      </c>
      <c r="N433" s="8"/>
      <c r="O433" s="8" t="s">
        <v>122</v>
      </c>
      <c r="P433" s="8"/>
      <c r="Q433" s="20"/>
      <c r="R433" s="8"/>
      <c r="S433" s="8" t="s">
        <v>144</v>
      </c>
      <c r="T433" s="8"/>
      <c r="U433" s="10">
        <v>20.13</v>
      </c>
      <c r="V433" s="8"/>
      <c r="W433" s="10">
        <f t="shared" ref="W433:W439" si="15">ROUND(W432+U433,5)</f>
        <v>20.13</v>
      </c>
    </row>
    <row r="434" spans="1:23" x14ac:dyDescent="0.25">
      <c r="A434" s="8"/>
      <c r="B434" s="8"/>
      <c r="C434" s="8"/>
      <c r="D434" s="8"/>
      <c r="E434" s="8"/>
      <c r="F434" s="8"/>
      <c r="G434" s="8" t="s">
        <v>49</v>
      </c>
      <c r="H434" s="8"/>
      <c r="I434" s="9">
        <v>43143</v>
      </c>
      <c r="J434" s="8"/>
      <c r="K434" s="8"/>
      <c r="L434" s="8"/>
      <c r="M434" s="8" t="s">
        <v>92</v>
      </c>
      <c r="N434" s="8"/>
      <c r="O434" s="8" t="s">
        <v>122</v>
      </c>
      <c r="P434" s="8"/>
      <c r="Q434" s="20"/>
      <c r="R434" s="8"/>
      <c r="S434" s="8" t="s">
        <v>144</v>
      </c>
      <c r="T434" s="8"/>
      <c r="U434" s="10">
        <v>26.46</v>
      </c>
      <c r="V434" s="8"/>
      <c r="W434" s="10">
        <f t="shared" si="15"/>
        <v>46.59</v>
      </c>
    </row>
    <row r="435" spans="1:23" x14ac:dyDescent="0.25">
      <c r="A435" s="8"/>
      <c r="B435" s="8"/>
      <c r="C435" s="8"/>
      <c r="D435" s="8"/>
      <c r="E435" s="8"/>
      <c r="F435" s="8"/>
      <c r="G435" s="8" t="s">
        <v>49</v>
      </c>
      <c r="H435" s="8"/>
      <c r="I435" s="9">
        <v>43143</v>
      </c>
      <c r="J435" s="8"/>
      <c r="K435" s="8"/>
      <c r="L435" s="8"/>
      <c r="M435" s="8" t="s">
        <v>100</v>
      </c>
      <c r="N435" s="8"/>
      <c r="O435" s="8" t="s">
        <v>122</v>
      </c>
      <c r="P435" s="8"/>
      <c r="Q435" s="20"/>
      <c r="R435" s="8"/>
      <c r="S435" s="8" t="s">
        <v>144</v>
      </c>
      <c r="T435" s="8"/>
      <c r="U435" s="10">
        <v>20.13</v>
      </c>
      <c r="V435" s="8"/>
      <c r="W435" s="10">
        <f t="shared" si="15"/>
        <v>66.72</v>
      </c>
    </row>
    <row r="436" spans="1:23" x14ac:dyDescent="0.25">
      <c r="A436" s="8"/>
      <c r="B436" s="8"/>
      <c r="C436" s="8"/>
      <c r="D436" s="8"/>
      <c r="E436" s="8"/>
      <c r="F436" s="8"/>
      <c r="G436" s="8" t="s">
        <v>49</v>
      </c>
      <c r="H436" s="8"/>
      <c r="I436" s="9">
        <v>43160</v>
      </c>
      <c r="J436" s="8"/>
      <c r="K436" s="8"/>
      <c r="L436" s="8"/>
      <c r="M436" s="8" t="s">
        <v>100</v>
      </c>
      <c r="N436" s="8"/>
      <c r="O436" s="8" t="s">
        <v>122</v>
      </c>
      <c r="P436" s="8"/>
      <c r="Q436" s="20"/>
      <c r="R436" s="8"/>
      <c r="S436" s="8" t="s">
        <v>144</v>
      </c>
      <c r="T436" s="8"/>
      <c r="U436" s="10">
        <v>40.57</v>
      </c>
      <c r="V436" s="8"/>
      <c r="W436" s="10">
        <f t="shared" si="15"/>
        <v>107.29</v>
      </c>
    </row>
    <row r="437" spans="1:23" x14ac:dyDescent="0.25">
      <c r="A437" s="8"/>
      <c r="B437" s="8"/>
      <c r="C437" s="8"/>
      <c r="D437" s="8"/>
      <c r="E437" s="8"/>
      <c r="F437" s="8"/>
      <c r="G437" s="8" t="s">
        <v>49</v>
      </c>
      <c r="H437" s="8"/>
      <c r="I437" s="9">
        <v>43221</v>
      </c>
      <c r="J437" s="8"/>
      <c r="K437" s="8"/>
      <c r="L437" s="8"/>
      <c r="M437" s="8" t="s">
        <v>100</v>
      </c>
      <c r="N437" s="8"/>
      <c r="O437" s="8" t="s">
        <v>122</v>
      </c>
      <c r="P437" s="8"/>
      <c r="Q437" s="20"/>
      <c r="R437" s="8"/>
      <c r="S437" s="8" t="s">
        <v>144</v>
      </c>
      <c r="T437" s="8"/>
      <c r="U437" s="10">
        <v>20.74</v>
      </c>
      <c r="V437" s="8"/>
      <c r="W437" s="10">
        <f t="shared" si="15"/>
        <v>128.03</v>
      </c>
    </row>
    <row r="438" spans="1:23" x14ac:dyDescent="0.25">
      <c r="A438" s="8"/>
      <c r="B438" s="8"/>
      <c r="C438" s="8"/>
      <c r="D438" s="8"/>
      <c r="E438" s="8"/>
      <c r="F438" s="8"/>
      <c r="G438" s="8" t="s">
        <v>49</v>
      </c>
      <c r="H438" s="8"/>
      <c r="I438" s="9">
        <v>43252</v>
      </c>
      <c r="J438" s="8"/>
      <c r="K438" s="8"/>
      <c r="L438" s="8"/>
      <c r="M438" s="8" t="s">
        <v>100</v>
      </c>
      <c r="N438" s="8"/>
      <c r="O438" s="8" t="s">
        <v>122</v>
      </c>
      <c r="P438" s="8"/>
      <c r="Q438" s="20"/>
      <c r="R438" s="8"/>
      <c r="S438" s="8" t="s">
        <v>144</v>
      </c>
      <c r="T438" s="8"/>
      <c r="U438" s="10">
        <v>21.05</v>
      </c>
      <c r="V438" s="8"/>
      <c r="W438" s="10">
        <f t="shared" si="15"/>
        <v>149.08000000000001</v>
      </c>
    </row>
    <row r="439" spans="1:23" ht="15.75" thickBot="1" x14ac:dyDescent="0.3">
      <c r="A439" s="8"/>
      <c r="B439" s="8"/>
      <c r="C439" s="8"/>
      <c r="D439" s="8"/>
      <c r="E439" s="8"/>
      <c r="F439" s="8"/>
      <c r="G439" s="8" t="s">
        <v>49</v>
      </c>
      <c r="H439" s="8"/>
      <c r="I439" s="9">
        <v>43313</v>
      </c>
      <c r="J439" s="8"/>
      <c r="K439" s="8"/>
      <c r="L439" s="8"/>
      <c r="M439" s="8" t="s">
        <v>83</v>
      </c>
      <c r="N439" s="8"/>
      <c r="O439" s="8" t="s">
        <v>122</v>
      </c>
      <c r="P439" s="8"/>
      <c r="Q439" s="20"/>
      <c r="R439" s="8"/>
      <c r="S439" s="8" t="s">
        <v>144</v>
      </c>
      <c r="T439" s="8"/>
      <c r="U439" s="11">
        <v>20.02</v>
      </c>
      <c r="V439" s="8"/>
      <c r="W439" s="11">
        <f t="shared" si="15"/>
        <v>169.1</v>
      </c>
    </row>
    <row r="440" spans="1:23" x14ac:dyDescent="0.25">
      <c r="A440" s="8"/>
      <c r="B440" s="8"/>
      <c r="C440" s="8"/>
      <c r="D440" s="8" t="s">
        <v>27</v>
      </c>
      <c r="E440" s="8"/>
      <c r="F440" s="8"/>
      <c r="G440" s="8"/>
      <c r="H440" s="8"/>
      <c r="I440" s="9"/>
      <c r="J440" s="8"/>
      <c r="K440" s="8"/>
      <c r="L440" s="8"/>
      <c r="M440" s="8"/>
      <c r="N440" s="8"/>
      <c r="O440" s="8"/>
      <c r="P440" s="8"/>
      <c r="Q440" s="21"/>
      <c r="R440" s="8"/>
      <c r="S440" s="8"/>
      <c r="T440" s="8"/>
      <c r="U440" s="10">
        <f>ROUND(SUM(U432:U439),5)</f>
        <v>169.1</v>
      </c>
      <c r="V440" s="8"/>
      <c r="W440" s="10">
        <f>W439</f>
        <v>169.1</v>
      </c>
    </row>
    <row r="441" spans="1:23" x14ac:dyDescent="0.25">
      <c r="A441" s="5"/>
      <c r="B441" s="5"/>
      <c r="C441" s="5"/>
      <c r="D441" s="5" t="s">
        <v>28</v>
      </c>
      <c r="E441" s="5"/>
      <c r="F441" s="5"/>
      <c r="G441" s="5"/>
      <c r="H441" s="5"/>
      <c r="I441" s="6"/>
      <c r="J441" s="5"/>
      <c r="K441" s="5"/>
      <c r="L441" s="5"/>
      <c r="M441" s="5"/>
      <c r="N441" s="5"/>
      <c r="O441" s="5"/>
      <c r="P441" s="5"/>
      <c r="Q441" s="19"/>
      <c r="R441" s="5"/>
      <c r="S441" s="5"/>
      <c r="T441" s="5"/>
      <c r="U441" s="7"/>
      <c r="V441" s="5"/>
      <c r="W441" s="7"/>
    </row>
    <row r="442" spans="1:23" x14ac:dyDescent="0.25">
      <c r="A442" s="8"/>
      <c r="B442" s="8"/>
      <c r="C442" s="8"/>
      <c r="D442" s="8"/>
      <c r="E442" s="8"/>
      <c r="F442" s="8"/>
      <c r="G442" s="8" t="s">
        <v>50</v>
      </c>
      <c r="H442" s="8"/>
      <c r="I442" s="9">
        <v>43103</v>
      </c>
      <c r="J442" s="8"/>
      <c r="K442" s="8"/>
      <c r="L442" s="8"/>
      <c r="M442" s="8" t="s">
        <v>114</v>
      </c>
      <c r="N442" s="8"/>
      <c r="O442" s="8" t="s">
        <v>50</v>
      </c>
      <c r="P442" s="8"/>
      <c r="Q442" s="20"/>
      <c r="R442" s="8"/>
      <c r="S442" s="8" t="s">
        <v>146</v>
      </c>
      <c r="T442" s="8"/>
      <c r="U442" s="10">
        <v>60.99</v>
      </c>
      <c r="V442" s="8"/>
      <c r="W442" s="10">
        <f t="shared" ref="W442:W447" si="16">ROUND(W441+U442,5)</f>
        <v>60.99</v>
      </c>
    </row>
    <row r="443" spans="1:23" x14ac:dyDescent="0.25">
      <c r="A443" s="8"/>
      <c r="B443" s="8"/>
      <c r="C443" s="8"/>
      <c r="D443" s="8"/>
      <c r="E443" s="8"/>
      <c r="F443" s="8"/>
      <c r="G443" s="8" t="s">
        <v>50</v>
      </c>
      <c r="H443" s="8"/>
      <c r="I443" s="9">
        <v>43152</v>
      </c>
      <c r="J443" s="8"/>
      <c r="K443" s="8"/>
      <c r="L443" s="8"/>
      <c r="M443" s="8" t="s">
        <v>114</v>
      </c>
      <c r="N443" s="8"/>
      <c r="O443" s="8" t="s">
        <v>50</v>
      </c>
      <c r="P443" s="8"/>
      <c r="Q443" s="20"/>
      <c r="R443" s="8"/>
      <c r="S443" s="8" t="s">
        <v>146</v>
      </c>
      <c r="T443" s="8"/>
      <c r="U443" s="10">
        <v>134.02000000000001</v>
      </c>
      <c r="V443" s="8"/>
      <c r="W443" s="10">
        <f t="shared" si="16"/>
        <v>195.01</v>
      </c>
    </row>
    <row r="444" spans="1:23" x14ac:dyDescent="0.25">
      <c r="A444" s="8"/>
      <c r="B444" s="8"/>
      <c r="C444" s="8"/>
      <c r="D444" s="8"/>
      <c r="E444" s="8"/>
      <c r="F444" s="8"/>
      <c r="G444" s="8" t="s">
        <v>50</v>
      </c>
      <c r="H444" s="8"/>
      <c r="I444" s="9">
        <v>43214</v>
      </c>
      <c r="J444" s="8"/>
      <c r="K444" s="8"/>
      <c r="L444" s="8"/>
      <c r="M444" s="8" t="s">
        <v>114</v>
      </c>
      <c r="N444" s="8"/>
      <c r="O444" s="8" t="s">
        <v>50</v>
      </c>
      <c r="P444" s="8"/>
      <c r="Q444" s="20"/>
      <c r="R444" s="8"/>
      <c r="S444" s="8" t="s">
        <v>146</v>
      </c>
      <c r="T444" s="8"/>
      <c r="U444" s="10">
        <v>131.54</v>
      </c>
      <c r="V444" s="8"/>
      <c r="W444" s="10">
        <f t="shared" si="16"/>
        <v>326.55</v>
      </c>
    </row>
    <row r="445" spans="1:23" x14ac:dyDescent="0.25">
      <c r="A445" s="8"/>
      <c r="B445" s="8"/>
      <c r="C445" s="8"/>
      <c r="D445" s="8"/>
      <c r="E445" s="8"/>
      <c r="F445" s="8"/>
      <c r="G445" s="8" t="s">
        <v>50</v>
      </c>
      <c r="H445" s="8"/>
      <c r="I445" s="9">
        <v>43270</v>
      </c>
      <c r="J445" s="8"/>
      <c r="K445" s="8"/>
      <c r="L445" s="8"/>
      <c r="M445" s="8" t="s">
        <v>114</v>
      </c>
      <c r="N445" s="8"/>
      <c r="O445" s="8" t="s">
        <v>50</v>
      </c>
      <c r="P445" s="8"/>
      <c r="Q445" s="20"/>
      <c r="R445" s="8"/>
      <c r="S445" s="8" t="s">
        <v>146</v>
      </c>
      <c r="T445" s="8"/>
      <c r="U445" s="10">
        <v>121.11</v>
      </c>
      <c r="V445" s="8"/>
      <c r="W445" s="10">
        <f t="shared" si="16"/>
        <v>447.66</v>
      </c>
    </row>
    <row r="446" spans="1:23" x14ac:dyDescent="0.25">
      <c r="A446" s="8"/>
      <c r="B446" s="8"/>
      <c r="C446" s="8"/>
      <c r="D446" s="8"/>
      <c r="E446" s="8"/>
      <c r="F446" s="8"/>
      <c r="G446" s="8" t="s">
        <v>50</v>
      </c>
      <c r="H446" s="8"/>
      <c r="I446" s="9">
        <v>43338</v>
      </c>
      <c r="J446" s="8"/>
      <c r="K446" s="8"/>
      <c r="L446" s="8"/>
      <c r="M446" s="8" t="s">
        <v>114</v>
      </c>
      <c r="N446" s="8"/>
      <c r="O446" s="8" t="s">
        <v>50</v>
      </c>
      <c r="P446" s="8"/>
      <c r="Q446" s="20"/>
      <c r="R446" s="8"/>
      <c r="S446" s="8" t="s">
        <v>146</v>
      </c>
      <c r="T446" s="8"/>
      <c r="U446" s="10">
        <v>136.11000000000001</v>
      </c>
      <c r="V446" s="8"/>
      <c r="W446" s="10">
        <f t="shared" si="16"/>
        <v>583.77</v>
      </c>
    </row>
    <row r="447" spans="1:23" ht="15.75" thickBot="1" x14ac:dyDescent="0.3">
      <c r="A447" s="8"/>
      <c r="B447" s="8"/>
      <c r="C447" s="8"/>
      <c r="D447" s="8"/>
      <c r="E447" s="8"/>
      <c r="F447" s="8"/>
      <c r="G447" s="8" t="s">
        <v>50</v>
      </c>
      <c r="H447" s="8"/>
      <c r="I447" s="9">
        <v>43396</v>
      </c>
      <c r="J447" s="8"/>
      <c r="K447" s="8"/>
      <c r="L447" s="8"/>
      <c r="M447" s="8" t="s">
        <v>114</v>
      </c>
      <c r="N447" s="8"/>
      <c r="O447" s="8" t="s">
        <v>50</v>
      </c>
      <c r="P447" s="8"/>
      <c r="Q447" s="20"/>
      <c r="R447" s="8"/>
      <c r="S447" s="8" t="s">
        <v>146</v>
      </c>
      <c r="T447" s="8"/>
      <c r="U447" s="12">
        <v>216.63</v>
      </c>
      <c r="V447" s="8"/>
      <c r="W447" s="12">
        <f t="shared" si="16"/>
        <v>800.4</v>
      </c>
    </row>
    <row r="448" spans="1:23" x14ac:dyDescent="0.25">
      <c r="A448" s="8"/>
      <c r="B448" s="8"/>
      <c r="C448" s="8"/>
      <c r="D448" s="8" t="s">
        <v>29</v>
      </c>
      <c r="E448" s="8"/>
      <c r="F448" s="8"/>
      <c r="G448" s="8"/>
      <c r="H448" s="8"/>
      <c r="I448" s="9"/>
      <c r="J448" s="8"/>
      <c r="K448" s="8"/>
      <c r="L448" s="8"/>
      <c r="M448" s="8"/>
      <c r="N448" s="8"/>
      <c r="O448" s="8"/>
      <c r="P448" s="8"/>
      <c r="Q448" s="21"/>
      <c r="R448" s="8"/>
      <c r="S448" s="8"/>
      <c r="T448" s="8"/>
      <c r="U448" s="14">
        <f>ROUND(SUM(U441:U447),5)</f>
        <v>800.4</v>
      </c>
      <c r="V448" s="8"/>
      <c r="W448" s="14">
        <f>W447</f>
        <v>800.4</v>
      </c>
    </row>
    <row r="449" spans="1:23" x14ac:dyDescent="0.25">
      <c r="A449" s="8"/>
      <c r="B449" s="8"/>
      <c r="C449" s="8"/>
      <c r="D449" s="8"/>
      <c r="E449" s="8"/>
      <c r="F449" s="8"/>
      <c r="G449" s="8"/>
      <c r="H449" s="8"/>
      <c r="I449" s="9"/>
      <c r="J449" s="8"/>
      <c r="K449" s="8"/>
      <c r="L449" s="8"/>
      <c r="M449" s="8"/>
      <c r="N449" s="8"/>
      <c r="O449" s="8"/>
      <c r="P449" s="8"/>
      <c r="Q449" s="21"/>
      <c r="R449" s="8"/>
      <c r="S449" s="31" t="s">
        <v>379</v>
      </c>
      <c r="T449" s="31"/>
      <c r="U449" s="33"/>
      <c r="V449" s="31"/>
      <c r="W449" s="34">
        <v>200</v>
      </c>
    </row>
    <row r="450" spans="1:23" x14ac:dyDescent="0.25">
      <c r="A450" s="8"/>
      <c r="B450" s="8"/>
      <c r="C450" s="8"/>
      <c r="D450" s="8"/>
      <c r="E450" s="8"/>
      <c r="F450" s="8"/>
      <c r="G450" s="8"/>
      <c r="H450" s="8"/>
      <c r="I450" s="9"/>
      <c r="J450" s="8"/>
      <c r="K450" s="8"/>
      <c r="L450" s="8"/>
      <c r="M450" s="8"/>
      <c r="N450" s="8"/>
      <c r="O450" s="8"/>
      <c r="P450" s="8"/>
      <c r="Q450" s="21"/>
      <c r="R450" s="8"/>
      <c r="S450" s="31"/>
      <c r="T450" s="31"/>
      <c r="U450" s="33"/>
      <c r="V450" s="31"/>
      <c r="W450" s="33">
        <f>W447+W449</f>
        <v>1000.4</v>
      </c>
    </row>
    <row r="451" spans="1:23" ht="15.75" hidden="1" thickBot="1" x14ac:dyDescent="0.3">
      <c r="A451" s="8"/>
      <c r="B451" s="8"/>
      <c r="C451" s="8" t="s">
        <v>30</v>
      </c>
      <c r="D451" s="8"/>
      <c r="E451" s="8"/>
      <c r="F451" s="8"/>
      <c r="G451" s="8"/>
      <c r="H451" s="8"/>
      <c r="I451" s="9"/>
      <c r="J451" s="8"/>
      <c r="K451" s="8"/>
      <c r="L451" s="8"/>
      <c r="M451" s="8"/>
      <c r="N451" s="8"/>
      <c r="O451" s="8"/>
      <c r="P451" s="8"/>
      <c r="Q451" s="21"/>
      <c r="R451" s="8"/>
      <c r="S451" s="8"/>
      <c r="T451" s="8"/>
      <c r="U451" s="13">
        <f>ROUND(U305+U431+U440+U448,5)</f>
        <v>210770.38</v>
      </c>
      <c r="V451" s="8"/>
      <c r="W451" s="13">
        <f>ROUND(W305+W431+W440+W448,5)</f>
        <v>210770.38</v>
      </c>
    </row>
    <row r="452" spans="1:23" hidden="1" x14ac:dyDescent="0.25">
      <c r="A452" s="8"/>
      <c r="B452" s="8" t="s">
        <v>31</v>
      </c>
      <c r="C452" s="8"/>
      <c r="D452" s="8"/>
      <c r="E452" s="8"/>
      <c r="F452" s="8"/>
      <c r="G452" s="8"/>
      <c r="H452" s="8"/>
      <c r="I452" s="9"/>
      <c r="J452" s="8"/>
      <c r="K452" s="8"/>
      <c r="L452" s="8"/>
      <c r="M452" s="8"/>
      <c r="N452" s="8"/>
      <c r="O452" s="8"/>
      <c r="P452" s="8"/>
      <c r="Q452" s="21"/>
      <c r="R452" s="8"/>
      <c r="S452" s="8"/>
      <c r="T452" s="8"/>
      <c r="U452" s="10">
        <f>ROUND(U160+U451,5)</f>
        <v>252067.54</v>
      </c>
      <c r="V452" s="8"/>
      <c r="W452" s="10">
        <f>ROUND(W160+W451,5)</f>
        <v>252067.54</v>
      </c>
    </row>
    <row r="453" spans="1:23" x14ac:dyDescent="0.25">
      <c r="A453" s="5"/>
      <c r="B453" s="5" t="s">
        <v>32</v>
      </c>
      <c r="C453" s="5"/>
      <c r="D453" s="5"/>
      <c r="E453" s="5"/>
      <c r="F453" s="5"/>
      <c r="G453" s="5"/>
      <c r="H453" s="5"/>
      <c r="I453" s="6"/>
      <c r="J453" s="5"/>
      <c r="K453" s="5"/>
      <c r="L453" s="5"/>
      <c r="M453" s="5"/>
      <c r="N453" s="5"/>
      <c r="O453" s="5"/>
      <c r="P453" s="5"/>
      <c r="Q453" s="19"/>
      <c r="R453" s="5"/>
      <c r="S453" s="5"/>
      <c r="T453" s="5"/>
      <c r="U453" s="7"/>
      <c r="V453" s="5"/>
      <c r="W453" s="7"/>
    </row>
    <row r="454" spans="1:23" x14ac:dyDescent="0.25">
      <c r="A454" s="5"/>
      <c r="B454" s="5"/>
      <c r="C454" s="5" t="s">
        <v>33</v>
      </c>
      <c r="D454" s="5"/>
      <c r="E454" s="5"/>
      <c r="F454" s="5"/>
      <c r="G454" s="5"/>
      <c r="H454" s="5"/>
      <c r="I454" s="6"/>
      <c r="J454" s="5"/>
      <c r="K454" s="5"/>
      <c r="L454" s="5"/>
      <c r="M454" s="5"/>
      <c r="N454" s="5"/>
      <c r="O454" s="5"/>
      <c r="P454" s="5"/>
      <c r="Q454" s="19"/>
      <c r="R454" s="5"/>
      <c r="S454" s="5"/>
      <c r="T454" s="5"/>
      <c r="U454" s="7"/>
      <c r="V454" s="5"/>
      <c r="W454" s="7"/>
    </row>
    <row r="455" spans="1:23" x14ac:dyDescent="0.25">
      <c r="A455" s="5"/>
      <c r="B455" s="5"/>
      <c r="C455" s="5"/>
      <c r="D455" s="5" t="s">
        <v>34</v>
      </c>
      <c r="E455" s="5"/>
      <c r="F455" s="5"/>
      <c r="G455" s="5"/>
      <c r="H455" s="5"/>
      <c r="I455" s="6"/>
      <c r="J455" s="5"/>
      <c r="K455" s="5"/>
      <c r="L455" s="5"/>
      <c r="M455" s="5"/>
      <c r="N455" s="5"/>
      <c r="O455" s="5"/>
      <c r="P455" s="5"/>
      <c r="Q455" s="19"/>
      <c r="R455" s="5"/>
      <c r="S455" s="5"/>
      <c r="T455" s="5"/>
      <c r="U455" s="7"/>
      <c r="V455" s="5"/>
      <c r="W455" s="7"/>
    </row>
    <row r="456" spans="1:23" ht="15.75" thickBot="1" x14ac:dyDescent="0.3">
      <c r="A456" s="1"/>
      <c r="B456" s="1"/>
      <c r="C456" s="1"/>
      <c r="D456" s="1"/>
      <c r="E456" s="8"/>
      <c r="F456" s="8"/>
      <c r="G456" s="8" t="s">
        <v>51</v>
      </c>
      <c r="H456" s="8"/>
      <c r="I456" s="9">
        <v>43295</v>
      </c>
      <c r="J456" s="8"/>
      <c r="K456" s="8" t="s">
        <v>53</v>
      </c>
      <c r="L456" s="8"/>
      <c r="M456" s="8" t="s">
        <v>115</v>
      </c>
      <c r="N456" s="8"/>
      <c r="O456" s="8" t="s">
        <v>123</v>
      </c>
      <c r="P456" s="8"/>
      <c r="Q456" s="20"/>
      <c r="R456" s="8"/>
      <c r="S456" s="8" t="s">
        <v>147</v>
      </c>
      <c r="T456" s="8"/>
      <c r="U456" s="12">
        <v>2140</v>
      </c>
      <c r="V456" s="8"/>
      <c r="W456" s="12">
        <f>ROUND(W455+U456,5)</f>
        <v>2140</v>
      </c>
    </row>
    <row r="457" spans="1:23" ht="15.75" thickBot="1" x14ac:dyDescent="0.3">
      <c r="A457" s="8"/>
      <c r="B457" s="8"/>
      <c r="C457" s="8"/>
      <c r="D457" s="8" t="s">
        <v>35</v>
      </c>
      <c r="E457" s="8"/>
      <c r="F457" s="8"/>
      <c r="G457" s="8"/>
      <c r="H457" s="8"/>
      <c r="I457" s="9"/>
      <c r="J457" s="8"/>
      <c r="K457" s="8"/>
      <c r="L457" s="8"/>
      <c r="M457" s="8"/>
      <c r="N457" s="8"/>
      <c r="O457" s="8"/>
      <c r="P457" s="8"/>
      <c r="Q457" s="21"/>
      <c r="R457" s="8"/>
      <c r="S457" s="8"/>
      <c r="T457" s="8"/>
      <c r="U457" s="13">
        <f>ROUND(SUM(U455:U456),5)</f>
        <v>2140</v>
      </c>
      <c r="V457" s="8"/>
      <c r="W457" s="13">
        <f>W456</f>
        <v>2140</v>
      </c>
    </row>
    <row r="458" spans="1:23" x14ac:dyDescent="0.25">
      <c r="A458" s="8"/>
      <c r="B458" s="8"/>
      <c r="C458" s="8" t="s">
        <v>36</v>
      </c>
      <c r="D458" s="8"/>
      <c r="E458" s="8"/>
      <c r="F458" s="8"/>
      <c r="G458" s="8"/>
      <c r="H458" s="8"/>
      <c r="I458" s="9"/>
      <c r="J458" s="8"/>
      <c r="K458" s="8"/>
      <c r="L458" s="8"/>
      <c r="M458" s="8"/>
      <c r="N458" s="8"/>
      <c r="O458" s="8"/>
      <c r="P458" s="8"/>
      <c r="Q458" s="21"/>
      <c r="R458" s="8"/>
      <c r="S458" s="8"/>
      <c r="T458" s="8"/>
      <c r="U458" s="10">
        <f>U457</f>
        <v>2140</v>
      </c>
      <c r="V458" s="8"/>
      <c r="W458" s="10">
        <f>W457</f>
        <v>2140</v>
      </c>
    </row>
    <row r="459" spans="1:23" x14ac:dyDescent="0.25">
      <c r="A459" s="5"/>
      <c r="B459" s="5"/>
      <c r="C459" s="5" t="s">
        <v>37</v>
      </c>
      <c r="D459" s="5"/>
      <c r="E459" s="5"/>
      <c r="F459" s="5"/>
      <c r="G459" s="5"/>
      <c r="H459" s="5"/>
      <c r="I459" s="6"/>
      <c r="J459" s="5"/>
      <c r="K459" s="5"/>
      <c r="L459" s="5"/>
      <c r="M459" s="5"/>
      <c r="N459" s="5"/>
      <c r="O459" s="5"/>
      <c r="P459" s="5"/>
      <c r="Q459" s="19"/>
      <c r="R459" s="5"/>
      <c r="S459" s="5"/>
      <c r="T459" s="5"/>
      <c r="U459" s="7"/>
      <c r="V459" s="5"/>
      <c r="W459" s="7"/>
    </row>
    <row r="460" spans="1:23" x14ac:dyDescent="0.25">
      <c r="A460" s="5"/>
      <c r="B460" s="5"/>
      <c r="C460" s="5"/>
      <c r="D460" s="5" t="s">
        <v>38</v>
      </c>
      <c r="E460" s="5"/>
      <c r="F460" s="5"/>
      <c r="G460" s="5"/>
      <c r="H460" s="5"/>
      <c r="I460" s="6"/>
      <c r="J460" s="5"/>
      <c r="K460" s="5"/>
      <c r="L460" s="5"/>
      <c r="M460" s="5"/>
      <c r="N460" s="5"/>
      <c r="O460" s="5"/>
      <c r="P460" s="5"/>
      <c r="Q460" s="19"/>
      <c r="R460" s="5"/>
      <c r="S460" s="5"/>
      <c r="T460" s="5"/>
      <c r="U460" s="7"/>
      <c r="V460" s="5"/>
      <c r="W460" s="7"/>
    </row>
    <row r="461" spans="1:23" x14ac:dyDescent="0.25">
      <c r="A461" s="8"/>
      <c r="B461" s="8"/>
      <c r="C461" s="8"/>
      <c r="D461" s="8"/>
      <c r="E461" s="8"/>
      <c r="F461" s="8"/>
      <c r="G461" s="8" t="s">
        <v>52</v>
      </c>
      <c r="H461" s="8"/>
      <c r="I461" s="9">
        <v>43101</v>
      </c>
      <c r="J461" s="8"/>
      <c r="K461" s="8" t="s">
        <v>54</v>
      </c>
      <c r="L461" s="8"/>
      <c r="M461" s="8"/>
      <c r="N461" s="8"/>
      <c r="O461" s="8"/>
      <c r="P461" s="8"/>
      <c r="Q461" s="20"/>
      <c r="R461" s="8"/>
      <c r="S461" s="8" t="s">
        <v>148</v>
      </c>
      <c r="T461" s="8"/>
      <c r="U461" s="10">
        <v>6118.39</v>
      </c>
      <c r="V461" s="8"/>
      <c r="W461" s="10">
        <f>ROUND(W460+U461,5)</f>
        <v>6118.39</v>
      </c>
    </row>
    <row r="462" spans="1:23" x14ac:dyDescent="0.25">
      <c r="A462" s="8"/>
      <c r="B462" s="8"/>
      <c r="C462" s="8"/>
      <c r="D462" s="8"/>
      <c r="E462" s="8"/>
      <c r="F462" s="8"/>
      <c r="G462" s="8" t="s">
        <v>52</v>
      </c>
      <c r="H462" s="8"/>
      <c r="I462" s="9">
        <v>43191</v>
      </c>
      <c r="J462" s="8"/>
      <c r="K462" s="8" t="s">
        <v>55</v>
      </c>
      <c r="L462" s="8"/>
      <c r="M462" s="8"/>
      <c r="N462" s="8"/>
      <c r="O462" s="8"/>
      <c r="P462" s="8"/>
      <c r="Q462" s="20"/>
      <c r="R462" s="8"/>
      <c r="S462" s="8" t="s">
        <v>148</v>
      </c>
      <c r="T462" s="8"/>
      <c r="U462" s="10">
        <v>6118.39</v>
      </c>
      <c r="V462" s="8"/>
      <c r="W462" s="10">
        <f>ROUND(W461+U462,5)</f>
        <v>12236.78</v>
      </c>
    </row>
    <row r="463" spans="1:23" x14ac:dyDescent="0.25">
      <c r="A463" s="8"/>
      <c r="B463" s="8"/>
      <c r="C463" s="8"/>
      <c r="D463" s="8"/>
      <c r="E463" s="8"/>
      <c r="F463" s="8"/>
      <c r="G463" s="8" t="s">
        <v>52</v>
      </c>
      <c r="H463" s="8"/>
      <c r="I463" s="9">
        <v>43282</v>
      </c>
      <c r="J463" s="8"/>
      <c r="K463" s="8" t="s">
        <v>56</v>
      </c>
      <c r="L463" s="8"/>
      <c r="M463" s="8"/>
      <c r="N463" s="8"/>
      <c r="O463" s="8"/>
      <c r="P463" s="8"/>
      <c r="Q463" s="20"/>
      <c r="R463" s="8"/>
      <c r="S463" s="8" t="s">
        <v>148</v>
      </c>
      <c r="T463" s="8"/>
      <c r="U463" s="10">
        <v>6118.39</v>
      </c>
      <c r="V463" s="8"/>
      <c r="W463" s="10">
        <f>ROUND(W462+U463,5)</f>
        <v>18355.169999999998</v>
      </c>
    </row>
    <row r="464" spans="1:23" ht="15.75" thickBot="1" x14ac:dyDescent="0.3">
      <c r="A464" s="8"/>
      <c r="B464" s="8"/>
      <c r="C464" s="8"/>
      <c r="D464" s="8"/>
      <c r="E464" s="8"/>
      <c r="F464" s="8"/>
      <c r="G464" s="8" t="s">
        <v>52</v>
      </c>
      <c r="H464" s="8"/>
      <c r="I464" s="9">
        <v>43374</v>
      </c>
      <c r="J464" s="8"/>
      <c r="K464" s="8" t="s">
        <v>57</v>
      </c>
      <c r="L464" s="8"/>
      <c r="M464" s="8"/>
      <c r="N464" s="8"/>
      <c r="O464" s="8"/>
      <c r="P464" s="8"/>
      <c r="Q464" s="20"/>
      <c r="R464" s="8"/>
      <c r="S464" s="8" t="s">
        <v>148</v>
      </c>
      <c r="T464" s="8"/>
      <c r="U464" s="11">
        <v>6118.39</v>
      </c>
      <c r="V464" s="8"/>
      <c r="W464" s="11">
        <f>ROUND(W463+U464,5)</f>
        <v>24473.56</v>
      </c>
    </row>
    <row r="465" spans="1:23" x14ac:dyDescent="0.25">
      <c r="A465" s="8"/>
      <c r="B465" s="8"/>
      <c r="C465" s="8"/>
      <c r="D465" s="8" t="s">
        <v>39</v>
      </c>
      <c r="E465" s="8"/>
      <c r="F465" s="8"/>
      <c r="G465" s="8"/>
      <c r="H465" s="8"/>
      <c r="I465" s="9"/>
      <c r="J465" s="8"/>
      <c r="K465" s="8"/>
      <c r="L465" s="8"/>
      <c r="M465" s="8"/>
      <c r="N465" s="8"/>
      <c r="O465" s="8"/>
      <c r="P465" s="8"/>
      <c r="Q465" s="21"/>
      <c r="R465" s="8"/>
      <c r="S465" s="8"/>
      <c r="T465" s="8"/>
      <c r="U465" s="10">
        <f>ROUND(SUM(U460:U464),5)</f>
        <v>24473.56</v>
      </c>
      <c r="V465" s="8"/>
      <c r="W465" s="10">
        <f>W464</f>
        <v>24473.56</v>
      </c>
    </row>
    <row r="466" spans="1:23" x14ac:dyDescent="0.25">
      <c r="A466" s="5"/>
      <c r="B466" s="5"/>
      <c r="C466" s="5"/>
      <c r="D466" s="5" t="s">
        <v>40</v>
      </c>
      <c r="E466" s="5"/>
      <c r="F466" s="5"/>
      <c r="G466" s="5"/>
      <c r="H466" s="5"/>
      <c r="I466" s="6"/>
      <c r="J466" s="5"/>
      <c r="K466" s="5"/>
      <c r="L466" s="5"/>
      <c r="M466" s="5"/>
      <c r="N466" s="5"/>
      <c r="O466" s="5"/>
      <c r="P466" s="5"/>
      <c r="Q466" s="19"/>
      <c r="R466" s="5"/>
      <c r="S466" s="5"/>
      <c r="T466" s="5"/>
      <c r="U466" s="7"/>
      <c r="V466" s="5"/>
      <c r="W466" s="7"/>
    </row>
    <row r="467" spans="1:23" x14ac:dyDescent="0.25">
      <c r="A467" s="8"/>
      <c r="B467" s="8"/>
      <c r="C467" s="8"/>
      <c r="D467" s="8"/>
      <c r="E467" s="8"/>
      <c r="F467" s="8"/>
      <c r="G467" s="8" t="s">
        <v>52</v>
      </c>
      <c r="H467" s="8"/>
      <c r="I467" s="9">
        <v>43101</v>
      </c>
      <c r="J467" s="8"/>
      <c r="K467" s="8" t="s">
        <v>58</v>
      </c>
      <c r="L467" s="8"/>
      <c r="M467" s="8"/>
      <c r="N467" s="8"/>
      <c r="O467" s="8"/>
      <c r="P467" s="8"/>
      <c r="Q467" s="20"/>
      <c r="R467" s="8"/>
      <c r="S467" s="8" t="s">
        <v>149</v>
      </c>
      <c r="T467" s="8"/>
      <c r="U467" s="10">
        <v>1200.25</v>
      </c>
      <c r="V467" s="8"/>
      <c r="W467" s="10">
        <f>ROUND(W466+U467,5)</f>
        <v>1200.25</v>
      </c>
    </row>
    <row r="468" spans="1:23" x14ac:dyDescent="0.25">
      <c r="A468" s="8"/>
      <c r="B468" s="8"/>
      <c r="C468" s="8"/>
      <c r="D468" s="8"/>
      <c r="E468" s="8"/>
      <c r="F468" s="8"/>
      <c r="G468" s="8" t="s">
        <v>52</v>
      </c>
      <c r="H468" s="8"/>
      <c r="I468" s="9">
        <v>43191</v>
      </c>
      <c r="J468" s="8"/>
      <c r="K468" s="8" t="s">
        <v>59</v>
      </c>
      <c r="L468" s="8"/>
      <c r="M468" s="8"/>
      <c r="N468" s="8"/>
      <c r="O468" s="8"/>
      <c r="P468" s="8"/>
      <c r="Q468" s="20"/>
      <c r="R468" s="8"/>
      <c r="S468" s="8" t="s">
        <v>149</v>
      </c>
      <c r="T468" s="8"/>
      <c r="U468" s="10">
        <v>1200.25</v>
      </c>
      <c r="V468" s="8"/>
      <c r="W468" s="10">
        <f>ROUND(W467+U468,5)</f>
        <v>2400.5</v>
      </c>
    </row>
    <row r="469" spans="1:23" x14ac:dyDescent="0.25">
      <c r="A469" s="8"/>
      <c r="B469" s="8"/>
      <c r="C469" s="8"/>
      <c r="D469" s="8"/>
      <c r="E469" s="8"/>
      <c r="F469" s="8"/>
      <c r="G469" s="8" t="s">
        <v>52</v>
      </c>
      <c r="H469" s="8"/>
      <c r="I469" s="9">
        <v>43282</v>
      </c>
      <c r="J469" s="8"/>
      <c r="K469" s="8" t="s">
        <v>60</v>
      </c>
      <c r="L469" s="8"/>
      <c r="M469" s="8"/>
      <c r="N469" s="8"/>
      <c r="O469" s="8"/>
      <c r="P469" s="8"/>
      <c r="Q469" s="20"/>
      <c r="R469" s="8"/>
      <c r="S469" s="8" t="s">
        <v>149</v>
      </c>
      <c r="T469" s="8"/>
      <c r="U469" s="10">
        <v>1200.25</v>
      </c>
      <c r="V469" s="8"/>
      <c r="W469" s="10">
        <f>ROUND(W468+U469,5)</f>
        <v>3600.75</v>
      </c>
    </row>
    <row r="470" spans="1:23" ht="15.75" thickBot="1" x14ac:dyDescent="0.3">
      <c r="A470" s="8"/>
      <c r="B470" s="8"/>
      <c r="C470" s="8"/>
      <c r="D470" s="8"/>
      <c r="E470" s="8"/>
      <c r="F470" s="8"/>
      <c r="G470" s="8" t="s">
        <v>52</v>
      </c>
      <c r="H470" s="8"/>
      <c r="I470" s="9">
        <v>43374</v>
      </c>
      <c r="J470" s="8"/>
      <c r="K470" s="8" t="s">
        <v>61</v>
      </c>
      <c r="L470" s="8"/>
      <c r="M470" s="8"/>
      <c r="N470" s="8"/>
      <c r="O470" s="8"/>
      <c r="P470" s="8"/>
      <c r="Q470" s="20"/>
      <c r="R470" s="8"/>
      <c r="S470" s="8" t="s">
        <v>149</v>
      </c>
      <c r="T470" s="8"/>
      <c r="U470" s="11">
        <v>1200.25</v>
      </c>
      <c r="V470" s="8"/>
      <c r="W470" s="11">
        <f>ROUND(W469+U470,5)</f>
        <v>4801</v>
      </c>
    </row>
    <row r="471" spans="1:23" x14ac:dyDescent="0.25">
      <c r="A471" s="8"/>
      <c r="B471" s="8"/>
      <c r="C471" s="8"/>
      <c r="D471" s="8" t="s">
        <v>41</v>
      </c>
      <c r="E471" s="8"/>
      <c r="F471" s="8"/>
      <c r="G471" s="8"/>
      <c r="H471" s="8"/>
      <c r="I471" s="9"/>
      <c r="J471" s="8"/>
      <c r="K471" s="8"/>
      <c r="L471" s="8"/>
      <c r="M471" s="8"/>
      <c r="N471" s="8"/>
      <c r="O471" s="8"/>
      <c r="P471" s="8"/>
      <c r="Q471" s="21"/>
      <c r="R471" s="8"/>
      <c r="S471" s="8"/>
      <c r="T471" s="8"/>
      <c r="U471" s="10">
        <f>ROUND(SUM(U466:U470),5)</f>
        <v>4801</v>
      </c>
      <c r="V471" s="8"/>
      <c r="W471" s="10">
        <f>W470</f>
        <v>4801</v>
      </c>
    </row>
    <row r="472" spans="1:23" x14ac:dyDescent="0.25">
      <c r="A472" s="5"/>
      <c r="B472" s="5"/>
      <c r="C472" s="5"/>
      <c r="D472" s="5" t="s">
        <v>42</v>
      </c>
      <c r="E472" s="5"/>
      <c r="F472" s="5"/>
      <c r="G472" s="5"/>
      <c r="H472" s="5"/>
      <c r="I472" s="6"/>
      <c r="J472" s="5"/>
      <c r="K472" s="5"/>
      <c r="L472" s="5"/>
      <c r="M472" s="5"/>
      <c r="N472" s="5"/>
      <c r="O472" s="5"/>
      <c r="P472" s="5"/>
      <c r="Q472" s="19"/>
      <c r="R472" s="5"/>
      <c r="S472" s="5"/>
      <c r="T472" s="5"/>
      <c r="U472" s="7"/>
      <c r="V472" s="5"/>
      <c r="W472" s="7"/>
    </row>
    <row r="473" spans="1:23" x14ac:dyDescent="0.25">
      <c r="A473" s="8"/>
      <c r="B473" s="8"/>
      <c r="C473" s="8"/>
      <c r="D473" s="8"/>
      <c r="E473" s="8"/>
      <c r="F473" s="8"/>
      <c r="G473" s="8" t="s">
        <v>51</v>
      </c>
      <c r="H473" s="8"/>
      <c r="I473" s="9">
        <v>43243</v>
      </c>
      <c r="J473" s="8"/>
      <c r="K473" s="8" t="s">
        <v>62</v>
      </c>
      <c r="L473" s="8"/>
      <c r="M473" s="8" t="s">
        <v>116</v>
      </c>
      <c r="N473" s="8"/>
      <c r="O473" s="8" t="s">
        <v>124</v>
      </c>
      <c r="P473" s="8"/>
      <c r="Q473" s="20"/>
      <c r="R473" s="8"/>
      <c r="S473" s="8" t="s">
        <v>147</v>
      </c>
      <c r="T473" s="8"/>
      <c r="U473" s="10">
        <v>10</v>
      </c>
      <c r="V473" s="8"/>
      <c r="W473" s="10">
        <f>ROUND(W472+U473,5)</f>
        <v>10</v>
      </c>
    </row>
    <row r="474" spans="1:23" ht="15.75" thickBot="1" x14ac:dyDescent="0.3">
      <c r="A474" s="8"/>
      <c r="B474" s="8"/>
      <c r="C474" s="8"/>
      <c r="D474" s="8"/>
      <c r="E474" s="8"/>
      <c r="F474" s="8"/>
      <c r="G474" s="8" t="s">
        <v>51</v>
      </c>
      <c r="H474" s="8"/>
      <c r="I474" s="9">
        <v>43301</v>
      </c>
      <c r="J474" s="8"/>
      <c r="K474" s="8" t="s">
        <v>63</v>
      </c>
      <c r="L474" s="8"/>
      <c r="M474" s="8" t="s">
        <v>116</v>
      </c>
      <c r="N474" s="8"/>
      <c r="O474" s="8" t="s">
        <v>125</v>
      </c>
      <c r="P474" s="8"/>
      <c r="Q474" s="20"/>
      <c r="R474" s="8"/>
      <c r="S474" s="8" t="s">
        <v>147</v>
      </c>
      <c r="T474" s="8"/>
      <c r="U474" s="11">
        <v>18</v>
      </c>
      <c r="V474" s="8"/>
      <c r="W474" s="11">
        <f>ROUND(W473+U474,5)</f>
        <v>28</v>
      </c>
    </row>
    <row r="475" spans="1:23" x14ac:dyDescent="0.25">
      <c r="A475" s="8"/>
      <c r="B475" s="8"/>
      <c r="C475" s="8"/>
      <c r="D475" s="8" t="s">
        <v>43</v>
      </c>
      <c r="E475" s="8"/>
      <c r="F475" s="8"/>
      <c r="G475" s="8"/>
      <c r="H475" s="8"/>
      <c r="I475" s="9"/>
      <c r="J475" s="8"/>
      <c r="K475" s="8"/>
      <c r="L475" s="8"/>
      <c r="M475" s="8"/>
      <c r="N475" s="8"/>
      <c r="O475" s="8"/>
      <c r="P475" s="8"/>
      <c r="Q475" s="21"/>
      <c r="R475" s="8"/>
      <c r="S475" s="8"/>
      <c r="T475" s="8"/>
      <c r="U475" s="10">
        <f>ROUND(SUM(U472:U474),5)</f>
        <v>28</v>
      </c>
      <c r="V475" s="8"/>
      <c r="W475" s="10">
        <f>W474</f>
        <v>28</v>
      </c>
    </row>
    <row r="476" spans="1:23" x14ac:dyDescent="0.25">
      <c r="A476" s="5"/>
      <c r="B476" s="5"/>
      <c r="C476" s="5"/>
      <c r="D476" s="5" t="s">
        <v>44</v>
      </c>
      <c r="E476" s="5"/>
      <c r="F476" s="5"/>
      <c r="G476" s="5"/>
      <c r="H476" s="5"/>
      <c r="I476" s="6"/>
      <c r="J476" s="5"/>
      <c r="K476" s="5"/>
      <c r="L476" s="5"/>
      <c r="M476" s="5"/>
      <c r="N476" s="5"/>
      <c r="O476" s="5"/>
      <c r="P476" s="5"/>
      <c r="Q476" s="19"/>
      <c r="R476" s="5"/>
      <c r="S476" s="5"/>
      <c r="T476" s="5"/>
      <c r="U476" s="7"/>
      <c r="V476" s="5"/>
      <c r="W476" s="7"/>
    </row>
    <row r="477" spans="1:23" x14ac:dyDescent="0.25">
      <c r="A477" s="8"/>
      <c r="B477" s="8"/>
      <c r="C477" s="8"/>
      <c r="D477" s="8"/>
      <c r="E477" s="8"/>
      <c r="F477" s="8"/>
      <c r="G477" s="8" t="s">
        <v>51</v>
      </c>
      <c r="H477" s="8"/>
      <c r="I477" s="9">
        <v>43131</v>
      </c>
      <c r="J477" s="8"/>
      <c r="K477" s="8" t="s">
        <v>64</v>
      </c>
      <c r="L477" s="8"/>
      <c r="M477" s="8" t="s">
        <v>117</v>
      </c>
      <c r="N477" s="8"/>
      <c r="O477" s="8" t="s">
        <v>126</v>
      </c>
      <c r="P477" s="8"/>
      <c r="Q477" s="20"/>
      <c r="R477" s="8"/>
      <c r="S477" s="8" t="s">
        <v>147</v>
      </c>
      <c r="T477" s="8"/>
      <c r="U477" s="10">
        <v>2854.32</v>
      </c>
      <c r="V477" s="8"/>
      <c r="W477" s="10">
        <f t="shared" ref="W477:W494" si="17">ROUND(W476+U477,5)</f>
        <v>2854.32</v>
      </c>
    </row>
    <row r="478" spans="1:23" x14ac:dyDescent="0.25">
      <c r="A478" s="8"/>
      <c r="B478" s="8"/>
      <c r="C478" s="8"/>
      <c r="D478" s="8"/>
      <c r="E478" s="8"/>
      <c r="F478" s="8"/>
      <c r="G478" s="8" t="s">
        <v>51</v>
      </c>
      <c r="H478" s="8"/>
      <c r="I478" s="9">
        <v>43131</v>
      </c>
      <c r="J478" s="8"/>
      <c r="K478" s="8" t="s">
        <v>65</v>
      </c>
      <c r="L478" s="8"/>
      <c r="M478" s="8" t="s">
        <v>118</v>
      </c>
      <c r="N478" s="8"/>
      <c r="O478" s="8" t="s">
        <v>127</v>
      </c>
      <c r="P478" s="8"/>
      <c r="Q478" s="20"/>
      <c r="R478" s="8"/>
      <c r="S478" s="8" t="s">
        <v>147</v>
      </c>
      <c r="T478" s="8"/>
      <c r="U478" s="10">
        <v>1257.58</v>
      </c>
      <c r="V478" s="8"/>
      <c r="W478" s="10">
        <f t="shared" si="17"/>
        <v>4111.8999999999996</v>
      </c>
    </row>
    <row r="479" spans="1:23" x14ac:dyDescent="0.25">
      <c r="A479" s="8"/>
      <c r="B479" s="8"/>
      <c r="C479" s="8"/>
      <c r="D479" s="8"/>
      <c r="E479" s="8"/>
      <c r="F479" s="8"/>
      <c r="G479" s="8" t="s">
        <v>51</v>
      </c>
      <c r="H479" s="8"/>
      <c r="I479" s="9">
        <v>43159</v>
      </c>
      <c r="J479" s="8"/>
      <c r="K479" s="8" t="s">
        <v>65</v>
      </c>
      <c r="L479" s="8"/>
      <c r="M479" s="8" t="s">
        <v>118</v>
      </c>
      <c r="N479" s="8"/>
      <c r="O479" s="8" t="s">
        <v>128</v>
      </c>
      <c r="P479" s="8"/>
      <c r="Q479" s="20"/>
      <c r="R479" s="8"/>
      <c r="S479" s="8" t="s">
        <v>147</v>
      </c>
      <c r="T479" s="8"/>
      <c r="U479" s="10">
        <v>1217.75</v>
      </c>
      <c r="V479" s="8"/>
      <c r="W479" s="10">
        <f t="shared" si="17"/>
        <v>5329.65</v>
      </c>
    </row>
    <row r="480" spans="1:23" x14ac:dyDescent="0.25">
      <c r="A480" s="8"/>
      <c r="B480" s="8"/>
      <c r="C480" s="8"/>
      <c r="D480" s="8"/>
      <c r="E480" s="8"/>
      <c r="F480" s="8"/>
      <c r="G480" s="8" t="s">
        <v>51</v>
      </c>
      <c r="H480" s="8"/>
      <c r="I480" s="9">
        <v>43159</v>
      </c>
      <c r="J480" s="8"/>
      <c r="K480" s="8" t="s">
        <v>66</v>
      </c>
      <c r="L480" s="8"/>
      <c r="M480" s="8" t="s">
        <v>117</v>
      </c>
      <c r="N480" s="8"/>
      <c r="O480" s="8" t="s">
        <v>129</v>
      </c>
      <c r="P480" s="8"/>
      <c r="Q480" s="20"/>
      <c r="R480" s="8"/>
      <c r="S480" s="8" t="s">
        <v>147</v>
      </c>
      <c r="T480" s="8"/>
      <c r="U480" s="10">
        <v>2789.33</v>
      </c>
      <c r="V480" s="8"/>
      <c r="W480" s="10">
        <f t="shared" si="17"/>
        <v>8118.98</v>
      </c>
    </row>
    <row r="481" spans="1:23" x14ac:dyDescent="0.25">
      <c r="A481" s="8"/>
      <c r="B481" s="8"/>
      <c r="C481" s="8"/>
      <c r="D481" s="8"/>
      <c r="E481" s="8"/>
      <c r="F481" s="8"/>
      <c r="G481" s="8" t="s">
        <v>51</v>
      </c>
      <c r="H481" s="8"/>
      <c r="I481" s="9">
        <v>43190</v>
      </c>
      <c r="J481" s="8"/>
      <c r="K481" s="8" t="s">
        <v>67</v>
      </c>
      <c r="L481" s="8"/>
      <c r="M481" s="8" t="s">
        <v>117</v>
      </c>
      <c r="N481" s="8"/>
      <c r="O481" s="8" t="s">
        <v>130</v>
      </c>
      <c r="P481" s="8"/>
      <c r="Q481" s="20"/>
      <c r="R481" s="8"/>
      <c r="S481" s="8" t="s">
        <v>147</v>
      </c>
      <c r="T481" s="8"/>
      <c r="U481" s="10">
        <v>2290.54</v>
      </c>
      <c r="V481" s="8"/>
      <c r="W481" s="10">
        <f t="shared" si="17"/>
        <v>10409.52</v>
      </c>
    </row>
    <row r="482" spans="1:23" x14ac:dyDescent="0.25">
      <c r="A482" s="8"/>
      <c r="B482" s="8"/>
      <c r="C482" s="8"/>
      <c r="D482" s="8"/>
      <c r="E482" s="8"/>
      <c r="F482" s="8"/>
      <c r="G482" s="8" t="s">
        <v>51</v>
      </c>
      <c r="H482" s="8"/>
      <c r="I482" s="9">
        <v>43190</v>
      </c>
      <c r="J482" s="8"/>
      <c r="K482" s="8" t="s">
        <v>65</v>
      </c>
      <c r="L482" s="8"/>
      <c r="M482" s="8" t="s">
        <v>118</v>
      </c>
      <c r="N482" s="8"/>
      <c r="O482" s="8" t="s">
        <v>131</v>
      </c>
      <c r="P482" s="8"/>
      <c r="Q482" s="20"/>
      <c r="R482" s="8"/>
      <c r="S482" s="8" t="s">
        <v>147</v>
      </c>
      <c r="T482" s="8"/>
      <c r="U482" s="10">
        <v>1284.78</v>
      </c>
      <c r="V482" s="8"/>
      <c r="W482" s="10">
        <f t="shared" si="17"/>
        <v>11694.3</v>
      </c>
    </row>
    <row r="483" spans="1:23" x14ac:dyDescent="0.25">
      <c r="A483" s="8"/>
      <c r="B483" s="8"/>
      <c r="C483" s="8"/>
      <c r="D483" s="8"/>
      <c r="E483" s="8"/>
      <c r="F483" s="8"/>
      <c r="G483" s="8" t="s">
        <v>51</v>
      </c>
      <c r="H483" s="8"/>
      <c r="I483" s="9">
        <v>43220</v>
      </c>
      <c r="J483" s="8"/>
      <c r="K483" s="8" t="s">
        <v>68</v>
      </c>
      <c r="L483" s="8"/>
      <c r="M483" s="8" t="s">
        <v>117</v>
      </c>
      <c r="N483" s="8"/>
      <c r="O483" s="8" t="s">
        <v>132</v>
      </c>
      <c r="P483" s="8"/>
      <c r="Q483" s="20"/>
      <c r="R483" s="8"/>
      <c r="S483" s="8" t="s">
        <v>147</v>
      </c>
      <c r="T483" s="8"/>
      <c r="U483" s="10">
        <v>1724.73</v>
      </c>
      <c r="V483" s="8"/>
      <c r="W483" s="10">
        <f t="shared" si="17"/>
        <v>13419.03</v>
      </c>
    </row>
    <row r="484" spans="1:23" x14ac:dyDescent="0.25">
      <c r="A484" s="8"/>
      <c r="B484" s="8"/>
      <c r="C484" s="8"/>
      <c r="D484" s="8"/>
      <c r="E484" s="8"/>
      <c r="F484" s="8"/>
      <c r="G484" s="8" t="s">
        <v>51</v>
      </c>
      <c r="H484" s="8"/>
      <c r="I484" s="9">
        <v>43220</v>
      </c>
      <c r="J484" s="8"/>
      <c r="K484" s="8" t="s">
        <v>65</v>
      </c>
      <c r="L484" s="8"/>
      <c r="M484" s="8" t="s">
        <v>118</v>
      </c>
      <c r="N484" s="8"/>
      <c r="O484" s="8" t="s">
        <v>133</v>
      </c>
      <c r="P484" s="8"/>
      <c r="Q484" s="20"/>
      <c r="R484" s="8"/>
      <c r="S484" s="8" t="s">
        <v>147</v>
      </c>
      <c r="T484" s="8"/>
      <c r="U484" s="10">
        <v>1199.31</v>
      </c>
      <c r="V484" s="8"/>
      <c r="W484" s="10">
        <f t="shared" si="17"/>
        <v>14618.34</v>
      </c>
    </row>
    <row r="485" spans="1:23" x14ac:dyDescent="0.25">
      <c r="A485" s="8"/>
      <c r="B485" s="8"/>
      <c r="C485" s="8"/>
      <c r="D485" s="8"/>
      <c r="E485" s="8"/>
      <c r="F485" s="8"/>
      <c r="G485" s="8" t="s">
        <v>51</v>
      </c>
      <c r="H485" s="8"/>
      <c r="I485" s="9">
        <v>43251</v>
      </c>
      <c r="J485" s="8"/>
      <c r="K485" s="8" t="s">
        <v>65</v>
      </c>
      <c r="L485" s="8"/>
      <c r="M485" s="8" t="s">
        <v>118</v>
      </c>
      <c r="N485" s="8"/>
      <c r="O485" s="8" t="s">
        <v>134</v>
      </c>
      <c r="P485" s="8"/>
      <c r="Q485" s="20"/>
      <c r="R485" s="8"/>
      <c r="S485" s="8" t="s">
        <v>147</v>
      </c>
      <c r="T485" s="8"/>
      <c r="U485" s="10">
        <v>998.92</v>
      </c>
      <c r="V485" s="8"/>
      <c r="W485" s="10">
        <f t="shared" si="17"/>
        <v>15617.26</v>
      </c>
    </row>
    <row r="486" spans="1:23" x14ac:dyDescent="0.25">
      <c r="A486" s="8"/>
      <c r="B486" s="8"/>
      <c r="C486" s="8"/>
      <c r="D486" s="8"/>
      <c r="E486" s="8"/>
      <c r="F486" s="8"/>
      <c r="G486" s="8" t="s">
        <v>51</v>
      </c>
      <c r="H486" s="8"/>
      <c r="I486" s="9">
        <v>43251</v>
      </c>
      <c r="J486" s="8"/>
      <c r="K486" s="8" t="s">
        <v>69</v>
      </c>
      <c r="L486" s="8"/>
      <c r="M486" s="8" t="s">
        <v>117</v>
      </c>
      <c r="N486" s="8"/>
      <c r="O486" s="8" t="s">
        <v>135</v>
      </c>
      <c r="P486" s="8"/>
      <c r="Q486" s="20"/>
      <c r="R486" s="8"/>
      <c r="S486" s="8" t="s">
        <v>147</v>
      </c>
      <c r="T486" s="8"/>
      <c r="U486" s="10">
        <v>1334.34</v>
      </c>
      <c r="V486" s="8"/>
      <c r="W486" s="10">
        <f t="shared" si="17"/>
        <v>16951.599999999999</v>
      </c>
    </row>
    <row r="487" spans="1:23" x14ac:dyDescent="0.25">
      <c r="A487" s="8"/>
      <c r="B487" s="8"/>
      <c r="C487" s="8"/>
      <c r="D487" s="8"/>
      <c r="E487" s="8"/>
      <c r="F487" s="8"/>
      <c r="G487" s="8" t="s">
        <v>51</v>
      </c>
      <c r="H487" s="8"/>
      <c r="I487" s="9">
        <v>43281</v>
      </c>
      <c r="J487" s="8"/>
      <c r="K487" s="8" t="s">
        <v>70</v>
      </c>
      <c r="L487" s="8"/>
      <c r="M487" s="8" t="s">
        <v>117</v>
      </c>
      <c r="N487" s="8"/>
      <c r="O487" s="8" t="s">
        <v>136</v>
      </c>
      <c r="P487" s="8"/>
      <c r="Q487" s="20"/>
      <c r="R487" s="8"/>
      <c r="S487" s="8" t="s">
        <v>147</v>
      </c>
      <c r="T487" s="8"/>
      <c r="U487" s="10">
        <v>1471.18</v>
      </c>
      <c r="V487" s="8"/>
      <c r="W487" s="10">
        <f t="shared" si="17"/>
        <v>18422.78</v>
      </c>
    </row>
    <row r="488" spans="1:23" x14ac:dyDescent="0.25">
      <c r="A488" s="8"/>
      <c r="B488" s="8"/>
      <c r="C488" s="8"/>
      <c r="D488" s="8"/>
      <c r="E488" s="8"/>
      <c r="F488" s="8"/>
      <c r="G488" s="8" t="s">
        <v>51</v>
      </c>
      <c r="H488" s="8"/>
      <c r="I488" s="9">
        <v>43281</v>
      </c>
      <c r="J488" s="8"/>
      <c r="K488" s="8" t="s">
        <v>65</v>
      </c>
      <c r="L488" s="8"/>
      <c r="M488" s="8" t="s">
        <v>118</v>
      </c>
      <c r="N488" s="8"/>
      <c r="O488" s="8" t="s">
        <v>137</v>
      </c>
      <c r="P488" s="8"/>
      <c r="Q488" s="20"/>
      <c r="R488" s="8"/>
      <c r="S488" s="8" t="s">
        <v>147</v>
      </c>
      <c r="T488" s="8"/>
      <c r="U488" s="10">
        <v>1055.0899999999999</v>
      </c>
      <c r="V488" s="8"/>
      <c r="W488" s="10">
        <f t="shared" si="17"/>
        <v>19477.87</v>
      </c>
    </row>
    <row r="489" spans="1:23" x14ac:dyDescent="0.25">
      <c r="A489" s="8"/>
      <c r="B489" s="8"/>
      <c r="C489" s="8"/>
      <c r="D489" s="8"/>
      <c r="E489" s="8"/>
      <c r="F489" s="8"/>
      <c r="G489" s="8" t="s">
        <v>51</v>
      </c>
      <c r="H489" s="8"/>
      <c r="I489" s="9">
        <v>43312</v>
      </c>
      <c r="J489" s="8"/>
      <c r="K489" s="8" t="s">
        <v>71</v>
      </c>
      <c r="L489" s="8"/>
      <c r="M489" s="8" t="s">
        <v>117</v>
      </c>
      <c r="N489" s="8"/>
      <c r="O489" s="8" t="s">
        <v>138</v>
      </c>
      <c r="P489" s="8"/>
      <c r="Q489" s="20"/>
      <c r="R489" s="8"/>
      <c r="S489" s="8" t="s">
        <v>147</v>
      </c>
      <c r="T489" s="8"/>
      <c r="U489" s="10">
        <v>1463.53</v>
      </c>
      <c r="V489" s="8"/>
      <c r="W489" s="10">
        <f t="shared" si="17"/>
        <v>20941.400000000001</v>
      </c>
    </row>
    <row r="490" spans="1:23" x14ac:dyDescent="0.25">
      <c r="A490" s="8"/>
      <c r="B490" s="8"/>
      <c r="C490" s="8"/>
      <c r="D490" s="8"/>
      <c r="E490" s="8"/>
      <c r="F490" s="8"/>
      <c r="G490" s="8" t="s">
        <v>51</v>
      </c>
      <c r="H490" s="8"/>
      <c r="I490" s="9">
        <v>43312</v>
      </c>
      <c r="J490" s="8"/>
      <c r="K490" s="8" t="s">
        <v>65</v>
      </c>
      <c r="L490" s="8"/>
      <c r="M490" s="8" t="s">
        <v>118</v>
      </c>
      <c r="N490" s="8"/>
      <c r="O490" s="8" t="s">
        <v>139</v>
      </c>
      <c r="P490" s="8"/>
      <c r="Q490" s="20"/>
      <c r="R490" s="8"/>
      <c r="S490" s="8" t="s">
        <v>147</v>
      </c>
      <c r="T490" s="8"/>
      <c r="U490" s="10">
        <v>990.16</v>
      </c>
      <c r="V490" s="8"/>
      <c r="W490" s="10">
        <f t="shared" si="17"/>
        <v>21931.56</v>
      </c>
    </row>
    <row r="491" spans="1:23" x14ac:dyDescent="0.25">
      <c r="A491" s="8"/>
      <c r="B491" s="8"/>
      <c r="C491" s="8"/>
      <c r="D491" s="8"/>
      <c r="E491" s="8"/>
      <c r="F491" s="8"/>
      <c r="G491" s="8" t="s">
        <v>51</v>
      </c>
      <c r="H491" s="8"/>
      <c r="I491" s="9">
        <v>43343</v>
      </c>
      <c r="J491" s="8"/>
      <c r="K491" s="8" t="s">
        <v>65</v>
      </c>
      <c r="L491" s="8"/>
      <c r="M491" s="8" t="s">
        <v>118</v>
      </c>
      <c r="N491" s="8"/>
      <c r="O491" s="8" t="s">
        <v>140</v>
      </c>
      <c r="P491" s="8"/>
      <c r="Q491" s="20"/>
      <c r="R491" s="8"/>
      <c r="S491" s="8" t="s">
        <v>147</v>
      </c>
      <c r="T491" s="8"/>
      <c r="U491" s="10">
        <v>1085.4100000000001</v>
      </c>
      <c r="V491" s="8"/>
      <c r="W491" s="10">
        <f t="shared" si="17"/>
        <v>23016.97</v>
      </c>
    </row>
    <row r="492" spans="1:23" x14ac:dyDescent="0.25">
      <c r="A492" s="8"/>
      <c r="B492" s="8"/>
      <c r="C492" s="8"/>
      <c r="D492" s="8"/>
      <c r="E492" s="8"/>
      <c r="F492" s="8"/>
      <c r="G492" s="8" t="s">
        <v>51</v>
      </c>
      <c r="H492" s="8"/>
      <c r="I492" s="9">
        <v>43353</v>
      </c>
      <c r="J492" s="8"/>
      <c r="K492" s="8" t="s">
        <v>72</v>
      </c>
      <c r="L492" s="8"/>
      <c r="M492" s="8" t="s">
        <v>117</v>
      </c>
      <c r="N492" s="8"/>
      <c r="O492" s="8" t="s">
        <v>141</v>
      </c>
      <c r="P492" s="8"/>
      <c r="Q492" s="20"/>
      <c r="R492" s="8"/>
      <c r="S492" s="8" t="s">
        <v>147</v>
      </c>
      <c r="T492" s="8"/>
      <c r="U492" s="10">
        <v>1585.53</v>
      </c>
      <c r="V492" s="8"/>
      <c r="W492" s="10">
        <f t="shared" si="17"/>
        <v>24602.5</v>
      </c>
    </row>
    <row r="493" spans="1:23" x14ac:dyDescent="0.25">
      <c r="A493" s="8"/>
      <c r="B493" s="8"/>
      <c r="C493" s="8"/>
      <c r="D493" s="8"/>
      <c r="E493" s="8"/>
      <c r="F493" s="8"/>
      <c r="G493" s="8" t="s">
        <v>51</v>
      </c>
      <c r="H493" s="8"/>
      <c r="I493" s="9">
        <v>43373</v>
      </c>
      <c r="J493" s="8"/>
      <c r="K493" s="8" t="s">
        <v>73</v>
      </c>
      <c r="L493" s="8"/>
      <c r="M493" s="8" t="s">
        <v>117</v>
      </c>
      <c r="N493" s="8"/>
      <c r="O493" s="8" t="s">
        <v>142</v>
      </c>
      <c r="P493" s="8"/>
      <c r="Q493" s="20"/>
      <c r="R493" s="8"/>
      <c r="S493" s="8" t="s">
        <v>147</v>
      </c>
      <c r="T493" s="8"/>
      <c r="U493" s="10">
        <v>1518.46</v>
      </c>
      <c r="V493" s="8"/>
      <c r="W493" s="10">
        <f t="shared" si="17"/>
        <v>26120.959999999999</v>
      </c>
    </row>
    <row r="494" spans="1:23" ht="15.75" thickBot="1" x14ac:dyDescent="0.3">
      <c r="A494" s="8"/>
      <c r="B494" s="8"/>
      <c r="C494" s="8"/>
      <c r="D494" s="8"/>
      <c r="E494" s="8"/>
      <c r="F494" s="8"/>
      <c r="G494" s="8" t="s">
        <v>51</v>
      </c>
      <c r="H494" s="8"/>
      <c r="I494" s="9">
        <v>43373</v>
      </c>
      <c r="J494" s="8"/>
      <c r="K494" s="8" t="s">
        <v>65</v>
      </c>
      <c r="L494" s="8"/>
      <c r="M494" s="8" t="s">
        <v>118</v>
      </c>
      <c r="N494" s="8"/>
      <c r="O494" s="8" t="s">
        <v>143</v>
      </c>
      <c r="P494" s="8"/>
      <c r="Q494" s="20"/>
      <c r="R494" s="8"/>
      <c r="S494" s="8" t="s">
        <v>147</v>
      </c>
      <c r="T494" s="8"/>
      <c r="U494" s="11">
        <v>1159.06</v>
      </c>
      <c r="V494" s="8"/>
      <c r="W494" s="11">
        <f t="shared" si="17"/>
        <v>27280.02</v>
      </c>
    </row>
    <row r="495" spans="1:23" x14ac:dyDescent="0.25">
      <c r="A495" s="8"/>
      <c r="B495" s="8"/>
      <c r="C495" s="8"/>
      <c r="D495" s="8" t="s">
        <v>45</v>
      </c>
      <c r="E495" s="8"/>
      <c r="F495" s="8"/>
      <c r="G495" s="8"/>
      <c r="H495" s="8"/>
      <c r="I495" s="9"/>
      <c r="J495" s="8"/>
      <c r="K495" s="8"/>
      <c r="L495" s="8"/>
      <c r="M495" s="8"/>
      <c r="N495" s="8"/>
      <c r="O495" s="8"/>
      <c r="P495" s="8"/>
      <c r="Q495" s="21"/>
      <c r="R495" s="8"/>
      <c r="S495" s="8"/>
      <c r="T495" s="8"/>
      <c r="U495" s="10">
        <f>ROUND(SUM(U476:U494),5)</f>
        <v>27280.02</v>
      </c>
      <c r="V495" s="8"/>
      <c r="W495" s="10">
        <f>W494</f>
        <v>27280.02</v>
      </c>
    </row>
    <row r="496" spans="1:23" x14ac:dyDescent="0.25">
      <c r="A496" s="8"/>
      <c r="B496" s="8"/>
      <c r="C496" s="8"/>
      <c r="D496" s="8"/>
      <c r="E496" s="8"/>
      <c r="F496" s="8"/>
      <c r="G496" s="8"/>
      <c r="H496" s="8"/>
      <c r="I496" s="9"/>
      <c r="J496" s="8"/>
      <c r="K496" s="8"/>
      <c r="L496" s="8"/>
      <c r="M496" s="8"/>
      <c r="N496" s="8"/>
      <c r="O496" s="8"/>
      <c r="P496" s="8"/>
      <c r="Q496" s="21"/>
      <c r="R496" s="8"/>
      <c r="S496" s="31" t="s">
        <v>379</v>
      </c>
      <c r="T496" s="31"/>
      <c r="U496" s="33"/>
      <c r="V496" s="31"/>
      <c r="W496" s="34">
        <v>11000</v>
      </c>
    </row>
    <row r="497" spans="1:23" x14ac:dyDescent="0.25">
      <c r="A497" s="8"/>
      <c r="B497" s="8"/>
      <c r="C497" s="8"/>
      <c r="D497" s="8"/>
      <c r="E497" s="8"/>
      <c r="F497" s="8"/>
      <c r="G497" s="8"/>
      <c r="H497" s="8"/>
      <c r="I497" s="9"/>
      <c r="J497" s="8"/>
      <c r="K497" s="8"/>
      <c r="L497" s="8"/>
      <c r="M497" s="8"/>
      <c r="N497" s="8"/>
      <c r="O497" s="8"/>
      <c r="P497" s="8"/>
      <c r="Q497" s="21"/>
      <c r="R497" s="8"/>
      <c r="S497" s="31"/>
      <c r="T497" s="31"/>
      <c r="U497" s="33"/>
      <c r="V497" s="31"/>
      <c r="W497" s="33">
        <f>W494+W496</f>
        <v>38280.020000000004</v>
      </c>
    </row>
    <row r="498" spans="1:23" x14ac:dyDescent="0.25">
      <c r="A498" s="5"/>
      <c r="B498" s="5"/>
      <c r="C498" s="5"/>
      <c r="D498" s="5" t="s">
        <v>46</v>
      </c>
      <c r="E498" s="5"/>
      <c r="F498" s="5"/>
      <c r="G498" s="5"/>
      <c r="H498" s="5"/>
      <c r="I498" s="6"/>
      <c r="J498" s="5"/>
      <c r="K498" s="5"/>
      <c r="L498" s="5"/>
      <c r="M498" s="5"/>
      <c r="N498" s="5"/>
      <c r="O498" s="5"/>
      <c r="P498" s="5"/>
      <c r="Q498" s="19"/>
      <c r="R498" s="5"/>
      <c r="S498" s="5"/>
      <c r="T498" s="5"/>
      <c r="U498" s="7"/>
      <c r="V498" s="5"/>
      <c r="W498" s="7"/>
    </row>
    <row r="499" spans="1:23" x14ac:dyDescent="0.25">
      <c r="A499" s="8"/>
      <c r="B499" s="8"/>
      <c r="C499" s="8"/>
      <c r="D499" s="8"/>
      <c r="E499" s="8"/>
      <c r="F499" s="8"/>
      <c r="G499" s="8" t="s">
        <v>51</v>
      </c>
      <c r="H499" s="8"/>
      <c r="I499" s="9">
        <v>43131</v>
      </c>
      <c r="J499" s="8"/>
      <c r="K499" s="8" t="s">
        <v>74</v>
      </c>
      <c r="L499" s="8"/>
      <c r="M499" s="8" t="s">
        <v>118</v>
      </c>
      <c r="N499" s="8"/>
      <c r="O499" s="8" t="s">
        <v>127</v>
      </c>
      <c r="P499" s="8"/>
      <c r="Q499" s="20"/>
      <c r="R499" s="8"/>
      <c r="S499" s="8" t="s">
        <v>147</v>
      </c>
      <c r="T499" s="8"/>
      <c r="U499" s="10">
        <v>57</v>
      </c>
      <c r="V499" s="8"/>
      <c r="W499" s="10">
        <f t="shared" ref="W499:W507" si="18">ROUND(W498+U499,5)</f>
        <v>57</v>
      </c>
    </row>
    <row r="500" spans="1:23" x14ac:dyDescent="0.25">
      <c r="A500" s="8"/>
      <c r="B500" s="8"/>
      <c r="C500" s="8"/>
      <c r="D500" s="8"/>
      <c r="E500" s="8"/>
      <c r="F500" s="8"/>
      <c r="G500" s="8" t="s">
        <v>51</v>
      </c>
      <c r="H500" s="8"/>
      <c r="I500" s="9">
        <v>43159</v>
      </c>
      <c r="J500" s="8"/>
      <c r="K500" s="8" t="s">
        <v>74</v>
      </c>
      <c r="L500" s="8"/>
      <c r="M500" s="8" t="s">
        <v>118</v>
      </c>
      <c r="N500" s="8"/>
      <c r="O500" s="8" t="s">
        <v>128</v>
      </c>
      <c r="P500" s="8"/>
      <c r="Q500" s="20"/>
      <c r="R500" s="8"/>
      <c r="S500" s="8" t="s">
        <v>147</v>
      </c>
      <c r="T500" s="8"/>
      <c r="U500" s="10">
        <v>54.13</v>
      </c>
      <c r="V500" s="8"/>
      <c r="W500" s="10">
        <f t="shared" si="18"/>
        <v>111.13</v>
      </c>
    </row>
    <row r="501" spans="1:23" x14ac:dyDescent="0.25">
      <c r="A501" s="8"/>
      <c r="B501" s="8"/>
      <c r="C501" s="8"/>
      <c r="D501" s="8"/>
      <c r="E501" s="8"/>
      <c r="F501" s="8"/>
      <c r="G501" s="8" t="s">
        <v>51</v>
      </c>
      <c r="H501" s="8"/>
      <c r="I501" s="9">
        <v>43190</v>
      </c>
      <c r="J501" s="8"/>
      <c r="K501" s="8" t="s">
        <v>74</v>
      </c>
      <c r="L501" s="8"/>
      <c r="M501" s="8" t="s">
        <v>118</v>
      </c>
      <c r="N501" s="8"/>
      <c r="O501" s="8" t="s">
        <v>131</v>
      </c>
      <c r="P501" s="8"/>
      <c r="Q501" s="20"/>
      <c r="R501" s="8"/>
      <c r="S501" s="8" t="s">
        <v>147</v>
      </c>
      <c r="T501" s="8"/>
      <c r="U501" s="10">
        <v>47.1</v>
      </c>
      <c r="V501" s="8"/>
      <c r="W501" s="10">
        <f t="shared" si="18"/>
        <v>158.22999999999999</v>
      </c>
    </row>
    <row r="502" spans="1:23" x14ac:dyDescent="0.25">
      <c r="A502" s="8"/>
      <c r="B502" s="8"/>
      <c r="C502" s="8"/>
      <c r="D502" s="8"/>
      <c r="E502" s="8"/>
      <c r="F502" s="8"/>
      <c r="G502" s="8" t="s">
        <v>51</v>
      </c>
      <c r="H502" s="8"/>
      <c r="I502" s="9">
        <v>43220</v>
      </c>
      <c r="J502" s="8"/>
      <c r="K502" s="8" t="s">
        <v>74</v>
      </c>
      <c r="L502" s="8"/>
      <c r="M502" s="8" t="s">
        <v>118</v>
      </c>
      <c r="N502" s="8"/>
      <c r="O502" s="8" t="s">
        <v>133</v>
      </c>
      <c r="P502" s="8"/>
      <c r="Q502" s="20"/>
      <c r="R502" s="8"/>
      <c r="S502" s="8" t="s">
        <v>147</v>
      </c>
      <c r="T502" s="8"/>
      <c r="U502" s="10">
        <v>45.73</v>
      </c>
      <c r="V502" s="8"/>
      <c r="W502" s="10">
        <f t="shared" si="18"/>
        <v>203.96</v>
      </c>
    </row>
    <row r="503" spans="1:23" x14ac:dyDescent="0.25">
      <c r="A503" s="8"/>
      <c r="B503" s="8"/>
      <c r="C503" s="8"/>
      <c r="D503" s="8"/>
      <c r="E503" s="8"/>
      <c r="F503" s="8"/>
      <c r="G503" s="8" t="s">
        <v>51</v>
      </c>
      <c r="H503" s="8"/>
      <c r="I503" s="9">
        <v>43251</v>
      </c>
      <c r="J503" s="8"/>
      <c r="K503" s="8" t="s">
        <v>74</v>
      </c>
      <c r="L503" s="8"/>
      <c r="M503" s="8" t="s">
        <v>118</v>
      </c>
      <c r="N503" s="8"/>
      <c r="O503" s="8" t="s">
        <v>134</v>
      </c>
      <c r="P503" s="8"/>
      <c r="Q503" s="20"/>
      <c r="R503" s="8"/>
      <c r="S503" s="8" t="s">
        <v>147</v>
      </c>
      <c r="T503" s="8"/>
      <c r="U503" s="10">
        <v>48.96</v>
      </c>
      <c r="V503" s="8"/>
      <c r="W503" s="10">
        <f t="shared" si="18"/>
        <v>252.92</v>
      </c>
    </row>
    <row r="504" spans="1:23" x14ac:dyDescent="0.25">
      <c r="A504" s="8"/>
      <c r="B504" s="8"/>
      <c r="C504" s="8"/>
      <c r="D504" s="8"/>
      <c r="E504" s="8"/>
      <c r="F504" s="8"/>
      <c r="G504" s="8" t="s">
        <v>51</v>
      </c>
      <c r="H504" s="8"/>
      <c r="I504" s="9">
        <v>43281</v>
      </c>
      <c r="J504" s="8"/>
      <c r="K504" s="8" t="s">
        <v>74</v>
      </c>
      <c r="L504" s="8"/>
      <c r="M504" s="8" t="s">
        <v>118</v>
      </c>
      <c r="N504" s="8"/>
      <c r="O504" s="8" t="s">
        <v>137</v>
      </c>
      <c r="P504" s="8"/>
      <c r="Q504" s="20"/>
      <c r="R504" s="8"/>
      <c r="S504" s="8" t="s">
        <v>147</v>
      </c>
      <c r="T504" s="8"/>
      <c r="U504" s="10">
        <v>38.979999999999997</v>
      </c>
      <c r="V504" s="8"/>
      <c r="W504" s="10">
        <f t="shared" si="18"/>
        <v>291.89999999999998</v>
      </c>
    </row>
    <row r="505" spans="1:23" x14ac:dyDescent="0.25">
      <c r="A505" s="8"/>
      <c r="B505" s="8"/>
      <c r="C505" s="8"/>
      <c r="D505" s="8"/>
      <c r="E505" s="8"/>
      <c r="F505" s="8"/>
      <c r="G505" s="8" t="s">
        <v>51</v>
      </c>
      <c r="H505" s="8"/>
      <c r="I505" s="9">
        <v>43312</v>
      </c>
      <c r="J505" s="8"/>
      <c r="K505" s="8" t="s">
        <v>74</v>
      </c>
      <c r="L505" s="8"/>
      <c r="M505" s="8" t="s">
        <v>118</v>
      </c>
      <c r="N505" s="8"/>
      <c r="O505" s="8" t="s">
        <v>139</v>
      </c>
      <c r="P505" s="8"/>
      <c r="Q505" s="20"/>
      <c r="R505" s="8"/>
      <c r="S505" s="8" t="s">
        <v>147</v>
      </c>
      <c r="T505" s="8"/>
      <c r="U505" s="10">
        <v>27.96</v>
      </c>
      <c r="V505" s="8"/>
      <c r="W505" s="10">
        <f t="shared" si="18"/>
        <v>319.86</v>
      </c>
    </row>
    <row r="506" spans="1:23" x14ac:dyDescent="0.25">
      <c r="A506" s="8"/>
      <c r="B506" s="8"/>
      <c r="C506" s="8"/>
      <c r="D506" s="8"/>
      <c r="E506" s="8"/>
      <c r="F506" s="8"/>
      <c r="G506" s="8" t="s">
        <v>51</v>
      </c>
      <c r="H506" s="8"/>
      <c r="I506" s="9">
        <v>43343</v>
      </c>
      <c r="J506" s="8"/>
      <c r="K506" s="8" t="s">
        <v>74</v>
      </c>
      <c r="L506" s="8"/>
      <c r="M506" s="8" t="s">
        <v>118</v>
      </c>
      <c r="N506" s="8"/>
      <c r="O506" s="8" t="s">
        <v>140</v>
      </c>
      <c r="P506" s="8"/>
      <c r="Q506" s="20"/>
      <c r="R506" s="8"/>
      <c r="S506" s="8" t="s">
        <v>147</v>
      </c>
      <c r="T506" s="8"/>
      <c r="U506" s="10">
        <v>24.94</v>
      </c>
      <c r="V506" s="8"/>
      <c r="W506" s="10">
        <f t="shared" si="18"/>
        <v>344.8</v>
      </c>
    </row>
    <row r="507" spans="1:23" ht="15.75" thickBot="1" x14ac:dyDescent="0.3">
      <c r="A507" s="8"/>
      <c r="B507" s="8"/>
      <c r="C507" s="8"/>
      <c r="D507" s="8"/>
      <c r="E507" s="8"/>
      <c r="F507" s="8"/>
      <c r="G507" s="8" t="s">
        <v>51</v>
      </c>
      <c r="H507" s="8"/>
      <c r="I507" s="9">
        <v>43373</v>
      </c>
      <c r="J507" s="8"/>
      <c r="K507" s="8" t="s">
        <v>74</v>
      </c>
      <c r="L507" s="8"/>
      <c r="M507" s="8" t="s">
        <v>118</v>
      </c>
      <c r="N507" s="8"/>
      <c r="O507" s="8" t="s">
        <v>143</v>
      </c>
      <c r="P507" s="8"/>
      <c r="Q507" s="20"/>
      <c r="R507" s="8"/>
      <c r="S507" s="8" t="s">
        <v>147</v>
      </c>
      <c r="T507" s="8"/>
      <c r="U507" s="11">
        <v>42.67</v>
      </c>
      <c r="V507" s="8"/>
      <c r="W507" s="11">
        <f t="shared" si="18"/>
        <v>387.47</v>
      </c>
    </row>
    <row r="508" spans="1:23" x14ac:dyDescent="0.25">
      <c r="A508" s="8"/>
      <c r="B508" s="8"/>
      <c r="C508" s="8"/>
      <c r="D508" s="8" t="s">
        <v>47</v>
      </c>
      <c r="E508" s="8"/>
      <c r="F508" s="8"/>
      <c r="G508" s="8"/>
      <c r="H508" s="8"/>
      <c r="I508" s="9"/>
      <c r="J508" s="8"/>
      <c r="K508" s="8"/>
      <c r="L508" s="8"/>
      <c r="M508" s="8"/>
      <c r="N508" s="8"/>
      <c r="O508" s="8"/>
      <c r="P508" s="8"/>
      <c r="Q508" s="21"/>
      <c r="R508" s="8"/>
      <c r="S508" s="8"/>
      <c r="T508" s="8"/>
      <c r="U508" s="10">
        <f>ROUND(SUM(U498:U507),5)</f>
        <v>387.47</v>
      </c>
      <c r="V508" s="8"/>
      <c r="W508" s="10">
        <f>W507</f>
        <v>387.47</v>
      </c>
    </row>
    <row r="509" spans="1:23" x14ac:dyDescent="0.25">
      <c r="A509" s="8"/>
      <c r="B509" s="8"/>
      <c r="C509" s="8"/>
      <c r="D509" s="8"/>
      <c r="E509" s="8"/>
      <c r="F509" s="8"/>
      <c r="G509" s="8"/>
      <c r="H509" s="8"/>
      <c r="I509" s="9"/>
      <c r="J509" s="8"/>
      <c r="K509" s="8"/>
      <c r="L509" s="8"/>
      <c r="M509" s="8"/>
      <c r="N509" s="8"/>
      <c r="O509" s="8"/>
      <c r="P509" s="8"/>
      <c r="Q509" s="21"/>
      <c r="R509" s="8"/>
      <c r="S509" s="31" t="s">
        <v>379</v>
      </c>
      <c r="T509" s="31"/>
      <c r="U509" s="33"/>
      <c r="V509" s="31"/>
      <c r="W509" s="34">
        <v>150</v>
      </c>
    </row>
    <row r="510" spans="1:23" x14ac:dyDescent="0.25">
      <c r="A510" s="8"/>
      <c r="B510" s="8"/>
      <c r="C510" s="8"/>
      <c r="D510" s="8"/>
      <c r="E510" s="8"/>
      <c r="F510" s="8"/>
      <c r="G510" s="8"/>
      <c r="H510" s="8"/>
      <c r="I510" s="9"/>
      <c r="J510" s="8"/>
      <c r="K510" s="8"/>
      <c r="L510" s="8"/>
      <c r="M510" s="8"/>
      <c r="N510" s="8"/>
      <c r="O510" s="8"/>
      <c r="P510" s="8"/>
      <c r="Q510" s="21"/>
      <c r="R510" s="8"/>
      <c r="S510" s="31"/>
      <c r="T510" s="31"/>
      <c r="U510" s="33"/>
      <c r="V510" s="31"/>
      <c r="W510" s="33">
        <f>W507+W509</f>
        <v>537.47</v>
      </c>
    </row>
    <row r="511" spans="1:23" x14ac:dyDescent="0.25">
      <c r="A511" s="5"/>
      <c r="B511" s="5"/>
      <c r="C511" s="5"/>
      <c r="D511" s="5" t="s">
        <v>48</v>
      </c>
      <c r="E511" s="5"/>
      <c r="F511" s="5"/>
      <c r="G511" s="5"/>
      <c r="H511" s="5"/>
      <c r="I511" s="6"/>
      <c r="J511" s="5"/>
      <c r="K511" s="5"/>
      <c r="L511" s="5"/>
      <c r="M511" s="5"/>
      <c r="N511" s="5"/>
      <c r="O511" s="5"/>
      <c r="P511" s="5"/>
      <c r="Q511" s="19"/>
      <c r="R511" s="5"/>
      <c r="S511" s="5"/>
      <c r="T511" s="5"/>
      <c r="U511" s="7"/>
      <c r="V511" s="5"/>
      <c r="W511" s="7"/>
    </row>
    <row r="512" spans="1:23" x14ac:dyDescent="0.25">
      <c r="A512" s="8"/>
      <c r="B512" s="8"/>
      <c r="C512" s="8"/>
      <c r="D512" s="8"/>
      <c r="E512" s="8"/>
      <c r="F512" s="8"/>
      <c r="G512" s="8" t="s">
        <v>52</v>
      </c>
      <c r="H512" s="8"/>
      <c r="I512" s="9">
        <v>43101</v>
      </c>
      <c r="J512" s="8"/>
      <c r="K512" s="8" t="s">
        <v>75</v>
      </c>
      <c r="L512" s="8"/>
      <c r="M512" s="8"/>
      <c r="N512" s="8"/>
      <c r="O512" s="8"/>
      <c r="P512" s="8"/>
      <c r="Q512" s="20"/>
      <c r="R512" s="8"/>
      <c r="S512" s="8" t="s">
        <v>150</v>
      </c>
      <c r="T512" s="8"/>
      <c r="U512" s="10">
        <v>5178.5</v>
      </c>
      <c r="V512" s="8"/>
      <c r="W512" s="10">
        <f>ROUND(W511+U512,5)</f>
        <v>5178.5</v>
      </c>
    </row>
    <row r="513" spans="1:23" x14ac:dyDescent="0.25">
      <c r="A513" s="8"/>
      <c r="B513" s="8"/>
      <c r="C513" s="8"/>
      <c r="D513" s="8"/>
      <c r="E513" s="8"/>
      <c r="F513" s="8"/>
      <c r="G513" s="8" t="s">
        <v>52</v>
      </c>
      <c r="H513" s="8"/>
      <c r="I513" s="9">
        <v>43191</v>
      </c>
      <c r="J513" s="8"/>
      <c r="K513" s="8" t="s">
        <v>76</v>
      </c>
      <c r="L513" s="8"/>
      <c r="M513" s="8"/>
      <c r="N513" s="8"/>
      <c r="O513" s="8"/>
      <c r="P513" s="8"/>
      <c r="Q513" s="20"/>
      <c r="R513" s="8"/>
      <c r="S513" s="8" t="s">
        <v>150</v>
      </c>
      <c r="T513" s="8"/>
      <c r="U513" s="10">
        <v>5178.5</v>
      </c>
      <c r="V513" s="8"/>
      <c r="W513" s="10">
        <f>ROUND(W512+U513,5)</f>
        <v>10357</v>
      </c>
    </row>
    <row r="514" spans="1:23" x14ac:dyDescent="0.25">
      <c r="A514" s="8"/>
      <c r="B514" s="8"/>
      <c r="C514" s="8"/>
      <c r="D514" s="8"/>
      <c r="E514" s="8"/>
      <c r="F514" s="8"/>
      <c r="G514" s="8" t="s">
        <v>52</v>
      </c>
      <c r="H514" s="8"/>
      <c r="I514" s="9">
        <v>43282</v>
      </c>
      <c r="J514" s="8"/>
      <c r="K514" s="8" t="s">
        <v>77</v>
      </c>
      <c r="L514" s="8"/>
      <c r="M514" s="8"/>
      <c r="N514" s="8"/>
      <c r="O514" s="8"/>
      <c r="P514" s="8"/>
      <c r="Q514" s="20"/>
      <c r="R514" s="8"/>
      <c r="S514" s="8" t="s">
        <v>150</v>
      </c>
      <c r="T514" s="8"/>
      <c r="U514" s="10">
        <v>5178.5</v>
      </c>
      <c r="V514" s="8"/>
      <c r="W514" s="10">
        <f>ROUND(W513+U514,5)</f>
        <v>15535.5</v>
      </c>
    </row>
    <row r="515" spans="1:23" ht="15.75" thickBot="1" x14ac:dyDescent="0.3">
      <c r="A515" s="8"/>
      <c r="B515" s="8"/>
      <c r="C515" s="8"/>
      <c r="D515" s="8"/>
      <c r="E515" s="8"/>
      <c r="F515" s="8"/>
      <c r="G515" s="8" t="s">
        <v>52</v>
      </c>
      <c r="H515" s="8"/>
      <c r="I515" s="9">
        <v>43374</v>
      </c>
      <c r="J515" s="8"/>
      <c r="K515" s="8" t="s">
        <v>78</v>
      </c>
      <c r="L515" s="8"/>
      <c r="M515" s="8"/>
      <c r="N515" s="8"/>
      <c r="O515" s="8"/>
      <c r="P515" s="8"/>
      <c r="Q515" s="20"/>
      <c r="R515" s="8"/>
      <c r="S515" s="8" t="s">
        <v>150</v>
      </c>
      <c r="T515" s="8"/>
      <c r="U515" s="11">
        <v>5223.5</v>
      </c>
      <c r="V515" s="8"/>
      <c r="W515" s="11">
        <f>ROUND(W514+U515,5)</f>
        <v>20759</v>
      </c>
    </row>
    <row r="516" spans="1:23" x14ac:dyDescent="0.25">
      <c r="A516" s="8"/>
      <c r="B516" s="8"/>
      <c r="C516" s="8"/>
      <c r="D516" s="8" t="s">
        <v>151</v>
      </c>
      <c r="E516" s="8"/>
      <c r="F516" s="8"/>
      <c r="G516" s="8"/>
      <c r="H516" s="8"/>
      <c r="I516" s="9"/>
      <c r="J516" s="8"/>
      <c r="K516" s="8"/>
      <c r="L516" s="8"/>
      <c r="M516" s="8"/>
      <c r="N516" s="8"/>
      <c r="O516" s="8"/>
      <c r="P516" s="8"/>
      <c r="Q516" s="21"/>
      <c r="R516" s="8"/>
      <c r="S516" s="8"/>
      <c r="T516" s="8"/>
      <c r="U516" s="10">
        <f>ROUND(SUM(U511:U515),5)</f>
        <v>20759</v>
      </c>
      <c r="V516" s="8"/>
      <c r="W516" s="10">
        <f>W515</f>
        <v>20759</v>
      </c>
    </row>
    <row r="517" spans="1:23" x14ac:dyDescent="0.25">
      <c r="A517" s="5"/>
      <c r="B517" s="5"/>
      <c r="C517" s="5"/>
      <c r="D517" s="5" t="s">
        <v>152</v>
      </c>
      <c r="E517" s="5"/>
      <c r="F517" s="5"/>
      <c r="G517" s="5"/>
      <c r="H517" s="5"/>
      <c r="I517" s="6"/>
      <c r="J517" s="5"/>
      <c r="K517" s="5"/>
      <c r="L517" s="5"/>
      <c r="M517" s="5"/>
      <c r="N517" s="5"/>
      <c r="O517" s="5"/>
      <c r="P517" s="5"/>
      <c r="Q517" s="19"/>
      <c r="R517" s="5"/>
      <c r="S517" s="5"/>
      <c r="T517" s="5"/>
      <c r="U517" s="7"/>
      <c r="V517" s="5"/>
      <c r="W517" s="7"/>
    </row>
    <row r="518" spans="1:23" x14ac:dyDescent="0.25">
      <c r="A518" s="8"/>
      <c r="B518" s="8"/>
      <c r="C518" s="8"/>
      <c r="D518" s="8"/>
      <c r="E518" s="8"/>
      <c r="F518" s="8"/>
      <c r="G518" s="8" t="s">
        <v>51</v>
      </c>
      <c r="H518" s="8"/>
      <c r="I518" s="9">
        <v>43200</v>
      </c>
      <c r="J518" s="8"/>
      <c r="K518" s="8" t="s">
        <v>187</v>
      </c>
      <c r="L518" s="8"/>
      <c r="M518" s="8" t="s">
        <v>116</v>
      </c>
      <c r="N518" s="8"/>
      <c r="O518" s="8" t="s">
        <v>287</v>
      </c>
      <c r="P518" s="8"/>
      <c r="Q518" s="20"/>
      <c r="R518" s="8"/>
      <c r="S518" s="8" t="s">
        <v>147</v>
      </c>
      <c r="T518" s="8"/>
      <c r="U518" s="10">
        <v>308.72000000000003</v>
      </c>
      <c r="V518" s="8"/>
      <c r="W518" s="10">
        <f t="shared" ref="W518:W525" si="19">ROUND(W517+U518,5)</f>
        <v>308.72000000000003</v>
      </c>
    </row>
    <row r="519" spans="1:23" x14ac:dyDescent="0.25">
      <c r="A519" s="8"/>
      <c r="B519" s="8"/>
      <c r="C519" s="8"/>
      <c r="D519" s="8"/>
      <c r="E519" s="8"/>
      <c r="F519" s="8"/>
      <c r="G519" s="8" t="s">
        <v>51</v>
      </c>
      <c r="H519" s="8"/>
      <c r="I519" s="9">
        <v>43228</v>
      </c>
      <c r="J519" s="8"/>
      <c r="K519" s="8" t="s">
        <v>187</v>
      </c>
      <c r="L519" s="8"/>
      <c r="M519" s="8" t="s">
        <v>116</v>
      </c>
      <c r="N519" s="8"/>
      <c r="O519" s="8"/>
      <c r="P519" s="8"/>
      <c r="Q519" s="20"/>
      <c r="R519" s="8"/>
      <c r="S519" s="8" t="s">
        <v>147</v>
      </c>
      <c r="T519" s="8"/>
      <c r="U519" s="10">
        <v>82.69</v>
      </c>
      <c r="V519" s="8"/>
      <c r="W519" s="10">
        <f t="shared" si="19"/>
        <v>391.41</v>
      </c>
    </row>
    <row r="520" spans="1:23" x14ac:dyDescent="0.25">
      <c r="A520" s="8"/>
      <c r="B520" s="8"/>
      <c r="C520" s="8"/>
      <c r="D520" s="8"/>
      <c r="E520" s="8"/>
      <c r="F520" s="8"/>
      <c r="G520" s="8" t="s">
        <v>51</v>
      </c>
      <c r="H520" s="8"/>
      <c r="I520" s="9">
        <v>43232</v>
      </c>
      <c r="J520" s="8"/>
      <c r="K520" s="8" t="s">
        <v>188</v>
      </c>
      <c r="L520" s="8"/>
      <c r="M520" s="8" t="s">
        <v>265</v>
      </c>
      <c r="N520" s="8"/>
      <c r="O520" s="8" t="s">
        <v>288</v>
      </c>
      <c r="P520" s="8"/>
      <c r="Q520" s="20"/>
      <c r="R520" s="8"/>
      <c r="S520" s="8" t="s">
        <v>147</v>
      </c>
      <c r="T520" s="8"/>
      <c r="U520" s="10">
        <v>111.26</v>
      </c>
      <c r="V520" s="8"/>
      <c r="W520" s="10">
        <f t="shared" si="19"/>
        <v>502.67</v>
      </c>
    </row>
    <row r="521" spans="1:23" x14ac:dyDescent="0.25">
      <c r="A521" s="8"/>
      <c r="B521" s="8"/>
      <c r="C521" s="8"/>
      <c r="D521" s="8"/>
      <c r="E521" s="8"/>
      <c r="F521" s="8"/>
      <c r="G521" s="8" t="s">
        <v>51</v>
      </c>
      <c r="H521" s="8"/>
      <c r="I521" s="9">
        <v>43256</v>
      </c>
      <c r="J521" s="8"/>
      <c r="K521" s="8" t="s">
        <v>187</v>
      </c>
      <c r="L521" s="8"/>
      <c r="M521" s="8" t="s">
        <v>116</v>
      </c>
      <c r="N521" s="8"/>
      <c r="O521" s="8"/>
      <c r="P521" s="8"/>
      <c r="Q521" s="20"/>
      <c r="R521" s="8"/>
      <c r="S521" s="8" t="s">
        <v>147</v>
      </c>
      <c r="T521" s="8"/>
      <c r="U521" s="10">
        <v>263.22000000000003</v>
      </c>
      <c r="V521" s="8"/>
      <c r="W521" s="10">
        <f t="shared" si="19"/>
        <v>765.89</v>
      </c>
    </row>
    <row r="522" spans="1:23" x14ac:dyDescent="0.25">
      <c r="A522" s="8"/>
      <c r="B522" s="8"/>
      <c r="C522" s="8"/>
      <c r="D522" s="8"/>
      <c r="E522" s="8"/>
      <c r="F522" s="8"/>
      <c r="G522" s="8" t="s">
        <v>51</v>
      </c>
      <c r="H522" s="8"/>
      <c r="I522" s="9">
        <v>43257</v>
      </c>
      <c r="J522" s="8"/>
      <c r="K522" s="8" t="s">
        <v>189</v>
      </c>
      <c r="L522" s="8"/>
      <c r="M522" s="8" t="s">
        <v>266</v>
      </c>
      <c r="N522" s="8"/>
      <c r="O522" s="8" t="s">
        <v>289</v>
      </c>
      <c r="P522" s="8"/>
      <c r="Q522" s="20" t="s">
        <v>153</v>
      </c>
      <c r="R522" s="8"/>
      <c r="S522" s="8" t="s">
        <v>147</v>
      </c>
      <c r="T522" s="8"/>
      <c r="U522" s="10">
        <v>0</v>
      </c>
      <c r="V522" s="8"/>
      <c r="W522" s="10">
        <f t="shared" si="19"/>
        <v>765.89</v>
      </c>
    </row>
    <row r="523" spans="1:23" x14ac:dyDescent="0.25">
      <c r="A523" s="8"/>
      <c r="B523" s="8"/>
      <c r="C523" s="8"/>
      <c r="D523" s="8"/>
      <c r="E523" s="8"/>
      <c r="F523" s="8"/>
      <c r="G523" s="8" t="s">
        <v>51</v>
      </c>
      <c r="H523" s="8"/>
      <c r="I523" s="9">
        <v>43257</v>
      </c>
      <c r="J523" s="8"/>
      <c r="K523" s="8" t="s">
        <v>187</v>
      </c>
      <c r="L523" s="8"/>
      <c r="M523" s="8" t="s">
        <v>116</v>
      </c>
      <c r="N523" s="8"/>
      <c r="O523" s="8"/>
      <c r="P523" s="8"/>
      <c r="Q523" s="20"/>
      <c r="R523" s="8"/>
      <c r="S523" s="8" t="s">
        <v>147</v>
      </c>
      <c r="T523" s="8"/>
      <c r="U523" s="10">
        <v>49.42</v>
      </c>
      <c r="V523" s="8"/>
      <c r="W523" s="10">
        <f t="shared" si="19"/>
        <v>815.31</v>
      </c>
    </row>
    <row r="524" spans="1:23" x14ac:dyDescent="0.25">
      <c r="A524" s="8"/>
      <c r="B524" s="8"/>
      <c r="C524" s="8"/>
      <c r="D524" s="8"/>
      <c r="E524" s="8"/>
      <c r="F524" s="8"/>
      <c r="G524" s="8" t="s">
        <v>51</v>
      </c>
      <c r="H524" s="8"/>
      <c r="I524" s="9">
        <v>43272</v>
      </c>
      <c r="J524" s="8"/>
      <c r="K524" s="8" t="s">
        <v>187</v>
      </c>
      <c r="L524" s="8"/>
      <c r="M524" s="8" t="s">
        <v>116</v>
      </c>
      <c r="N524" s="8"/>
      <c r="O524" s="8" t="s">
        <v>290</v>
      </c>
      <c r="P524" s="8"/>
      <c r="Q524" s="20"/>
      <c r="R524" s="8"/>
      <c r="S524" s="8" t="s">
        <v>147</v>
      </c>
      <c r="T524" s="8"/>
      <c r="U524" s="10">
        <v>85</v>
      </c>
      <c r="V524" s="8"/>
      <c r="W524" s="10">
        <f t="shared" si="19"/>
        <v>900.31</v>
      </c>
    </row>
    <row r="525" spans="1:23" ht="15.75" thickBot="1" x14ac:dyDescent="0.3">
      <c r="A525" s="8"/>
      <c r="B525" s="8"/>
      <c r="C525" s="8"/>
      <c r="D525" s="8"/>
      <c r="E525" s="8"/>
      <c r="F525" s="8"/>
      <c r="G525" s="8" t="s">
        <v>51</v>
      </c>
      <c r="H525" s="8"/>
      <c r="I525" s="9">
        <v>43281</v>
      </c>
      <c r="J525" s="8"/>
      <c r="K525" s="8" t="s">
        <v>190</v>
      </c>
      <c r="L525" s="8"/>
      <c r="M525" s="8" t="s">
        <v>267</v>
      </c>
      <c r="N525" s="8"/>
      <c r="O525" s="8"/>
      <c r="P525" s="8"/>
      <c r="Q525" s="20"/>
      <c r="R525" s="8"/>
      <c r="S525" s="8" t="s">
        <v>147</v>
      </c>
      <c r="T525" s="8"/>
      <c r="U525" s="11">
        <v>198.5</v>
      </c>
      <c r="V525" s="8"/>
      <c r="W525" s="11">
        <f t="shared" si="19"/>
        <v>1098.81</v>
      </c>
    </row>
    <row r="526" spans="1:23" x14ac:dyDescent="0.25">
      <c r="A526" s="8"/>
      <c r="B526" s="8"/>
      <c r="C526" s="8"/>
      <c r="D526" s="8" t="s">
        <v>154</v>
      </c>
      <c r="E526" s="8"/>
      <c r="F526" s="8"/>
      <c r="G526" s="8"/>
      <c r="H526" s="8"/>
      <c r="I526" s="9"/>
      <c r="J526" s="8"/>
      <c r="K526" s="8"/>
      <c r="L526" s="8"/>
      <c r="M526" s="8"/>
      <c r="N526" s="8"/>
      <c r="O526" s="8"/>
      <c r="P526" s="8"/>
      <c r="Q526" s="21"/>
      <c r="R526" s="8"/>
      <c r="S526" s="8"/>
      <c r="T526" s="8"/>
      <c r="U526" s="10">
        <f>ROUND(SUM(U517:U525),5)</f>
        <v>1098.81</v>
      </c>
      <c r="V526" s="8"/>
      <c r="W526" s="10">
        <f>W525</f>
        <v>1098.81</v>
      </c>
    </row>
    <row r="527" spans="1:23" x14ac:dyDescent="0.25">
      <c r="A527" s="5"/>
      <c r="B527" s="5"/>
      <c r="C527" s="5"/>
      <c r="D527" s="5" t="s">
        <v>155</v>
      </c>
      <c r="E527" s="5"/>
      <c r="F527" s="5"/>
      <c r="G527" s="5"/>
      <c r="H527" s="5"/>
      <c r="I527" s="6"/>
      <c r="J527" s="5"/>
      <c r="K527" s="5"/>
      <c r="L527" s="5"/>
      <c r="M527" s="5"/>
      <c r="N527" s="5"/>
      <c r="O527" s="5"/>
      <c r="P527" s="5"/>
      <c r="Q527" s="19"/>
      <c r="R527" s="5"/>
      <c r="S527" s="5"/>
      <c r="T527" s="5"/>
      <c r="U527" s="7"/>
      <c r="V527" s="5"/>
      <c r="W527" s="7"/>
    </row>
    <row r="528" spans="1:23" x14ac:dyDescent="0.25">
      <c r="A528" s="8"/>
      <c r="B528" s="8"/>
      <c r="C528" s="8"/>
      <c r="D528" s="8"/>
      <c r="E528" s="8"/>
      <c r="F528" s="8"/>
      <c r="G528" s="8" t="s">
        <v>51</v>
      </c>
      <c r="H528" s="8"/>
      <c r="I528" s="9">
        <v>43115</v>
      </c>
      <c r="J528" s="8"/>
      <c r="K528" s="8" t="s">
        <v>191</v>
      </c>
      <c r="L528" s="8"/>
      <c r="M528" s="8" t="s">
        <v>116</v>
      </c>
      <c r="N528" s="8"/>
      <c r="O528" s="8" t="s">
        <v>191</v>
      </c>
      <c r="P528" s="8"/>
      <c r="Q528" s="20"/>
      <c r="R528" s="8"/>
      <c r="S528" s="8" t="s">
        <v>147</v>
      </c>
      <c r="T528" s="8"/>
      <c r="U528" s="10">
        <v>3181.27</v>
      </c>
      <c r="V528" s="8"/>
      <c r="W528" s="10">
        <f t="shared" ref="W528:W537" si="20">ROUND(W527+U528,5)</f>
        <v>3181.27</v>
      </c>
    </row>
    <row r="529" spans="1:23" x14ac:dyDescent="0.25">
      <c r="A529" s="8"/>
      <c r="B529" s="8"/>
      <c r="C529" s="8"/>
      <c r="D529" s="8"/>
      <c r="E529" s="8"/>
      <c r="F529" s="8"/>
      <c r="G529" s="8" t="s">
        <v>51</v>
      </c>
      <c r="H529" s="8"/>
      <c r="I529" s="9">
        <v>43146</v>
      </c>
      <c r="J529" s="8"/>
      <c r="K529" s="8" t="s">
        <v>191</v>
      </c>
      <c r="L529" s="8"/>
      <c r="M529" s="8" t="s">
        <v>116</v>
      </c>
      <c r="N529" s="8"/>
      <c r="O529" s="8" t="s">
        <v>191</v>
      </c>
      <c r="P529" s="8"/>
      <c r="Q529" s="20"/>
      <c r="R529" s="8"/>
      <c r="S529" s="8" t="s">
        <v>147</v>
      </c>
      <c r="T529" s="8"/>
      <c r="U529" s="10">
        <v>3181.27</v>
      </c>
      <c r="V529" s="8"/>
      <c r="W529" s="10">
        <f t="shared" si="20"/>
        <v>6362.54</v>
      </c>
    </row>
    <row r="530" spans="1:23" x14ac:dyDescent="0.25">
      <c r="A530" s="8"/>
      <c r="B530" s="8"/>
      <c r="C530" s="8"/>
      <c r="D530" s="8"/>
      <c r="E530" s="8"/>
      <c r="F530" s="8"/>
      <c r="G530" s="8" t="s">
        <v>51</v>
      </c>
      <c r="H530" s="8"/>
      <c r="I530" s="9">
        <v>43174</v>
      </c>
      <c r="J530" s="8"/>
      <c r="K530" s="8" t="s">
        <v>191</v>
      </c>
      <c r="L530" s="8"/>
      <c r="M530" s="8" t="s">
        <v>116</v>
      </c>
      <c r="N530" s="8"/>
      <c r="O530" s="8" t="s">
        <v>191</v>
      </c>
      <c r="P530" s="8"/>
      <c r="Q530" s="20"/>
      <c r="R530" s="8"/>
      <c r="S530" s="8" t="s">
        <v>147</v>
      </c>
      <c r="T530" s="8"/>
      <c r="U530" s="10">
        <v>3181.27</v>
      </c>
      <c r="V530" s="8"/>
      <c r="W530" s="10">
        <f t="shared" si="20"/>
        <v>9543.81</v>
      </c>
    </row>
    <row r="531" spans="1:23" x14ac:dyDescent="0.25">
      <c r="A531" s="8"/>
      <c r="B531" s="8"/>
      <c r="C531" s="8"/>
      <c r="D531" s="8"/>
      <c r="E531" s="8"/>
      <c r="F531" s="8"/>
      <c r="G531" s="8" t="s">
        <v>51</v>
      </c>
      <c r="H531" s="8"/>
      <c r="I531" s="9">
        <v>43205</v>
      </c>
      <c r="J531" s="8"/>
      <c r="K531" s="8" t="s">
        <v>191</v>
      </c>
      <c r="L531" s="8"/>
      <c r="M531" s="8" t="s">
        <v>116</v>
      </c>
      <c r="N531" s="8"/>
      <c r="O531" s="8" t="s">
        <v>191</v>
      </c>
      <c r="P531" s="8"/>
      <c r="Q531" s="20"/>
      <c r="R531" s="8"/>
      <c r="S531" s="8" t="s">
        <v>147</v>
      </c>
      <c r="T531" s="8"/>
      <c r="U531" s="10">
        <v>3181.27</v>
      </c>
      <c r="V531" s="8"/>
      <c r="W531" s="10">
        <f t="shared" si="20"/>
        <v>12725.08</v>
      </c>
    </row>
    <row r="532" spans="1:23" x14ac:dyDescent="0.25">
      <c r="A532" s="8"/>
      <c r="B532" s="8"/>
      <c r="C532" s="8"/>
      <c r="D532" s="8"/>
      <c r="E532" s="8"/>
      <c r="F532" s="8"/>
      <c r="G532" s="8" t="s">
        <v>51</v>
      </c>
      <c r="H532" s="8"/>
      <c r="I532" s="9">
        <v>43235</v>
      </c>
      <c r="J532" s="8"/>
      <c r="K532" s="8" t="s">
        <v>191</v>
      </c>
      <c r="L532" s="8"/>
      <c r="M532" s="8" t="s">
        <v>116</v>
      </c>
      <c r="N532" s="8"/>
      <c r="O532" s="8" t="s">
        <v>191</v>
      </c>
      <c r="P532" s="8"/>
      <c r="Q532" s="20"/>
      <c r="R532" s="8"/>
      <c r="S532" s="8" t="s">
        <v>147</v>
      </c>
      <c r="T532" s="8"/>
      <c r="U532" s="10">
        <v>3181.27</v>
      </c>
      <c r="V532" s="8"/>
      <c r="W532" s="10">
        <f t="shared" si="20"/>
        <v>15906.35</v>
      </c>
    </row>
    <row r="533" spans="1:23" x14ac:dyDescent="0.25">
      <c r="A533" s="8"/>
      <c r="B533" s="8"/>
      <c r="C533" s="8"/>
      <c r="D533" s="8"/>
      <c r="E533" s="8"/>
      <c r="F533" s="8"/>
      <c r="G533" s="8" t="s">
        <v>51</v>
      </c>
      <c r="H533" s="8"/>
      <c r="I533" s="9">
        <v>43266</v>
      </c>
      <c r="J533" s="8"/>
      <c r="K533" s="8" t="s">
        <v>191</v>
      </c>
      <c r="L533" s="8"/>
      <c r="M533" s="8" t="s">
        <v>116</v>
      </c>
      <c r="N533" s="8"/>
      <c r="O533" s="8" t="s">
        <v>191</v>
      </c>
      <c r="P533" s="8"/>
      <c r="Q533" s="20"/>
      <c r="R533" s="8"/>
      <c r="S533" s="8" t="s">
        <v>147</v>
      </c>
      <c r="T533" s="8"/>
      <c r="U533" s="10">
        <v>3181.27</v>
      </c>
      <c r="V533" s="8"/>
      <c r="W533" s="10">
        <f t="shared" si="20"/>
        <v>19087.62</v>
      </c>
    </row>
    <row r="534" spans="1:23" x14ac:dyDescent="0.25">
      <c r="A534" s="8"/>
      <c r="B534" s="8"/>
      <c r="C534" s="8"/>
      <c r="D534" s="8"/>
      <c r="E534" s="8"/>
      <c r="F534" s="8"/>
      <c r="G534" s="8" t="s">
        <v>51</v>
      </c>
      <c r="H534" s="8"/>
      <c r="I534" s="9">
        <v>43296</v>
      </c>
      <c r="J534" s="8"/>
      <c r="K534" s="8" t="s">
        <v>191</v>
      </c>
      <c r="L534" s="8"/>
      <c r="M534" s="8" t="s">
        <v>116</v>
      </c>
      <c r="N534" s="8"/>
      <c r="O534" s="8" t="s">
        <v>191</v>
      </c>
      <c r="P534" s="8"/>
      <c r="Q534" s="20"/>
      <c r="R534" s="8"/>
      <c r="S534" s="8" t="s">
        <v>147</v>
      </c>
      <c r="T534" s="8"/>
      <c r="U534" s="10">
        <v>3181.27</v>
      </c>
      <c r="V534" s="8"/>
      <c r="W534" s="10">
        <f t="shared" si="20"/>
        <v>22268.89</v>
      </c>
    </row>
    <row r="535" spans="1:23" x14ac:dyDescent="0.25">
      <c r="A535" s="8"/>
      <c r="B535" s="8"/>
      <c r="C535" s="8"/>
      <c r="D535" s="8"/>
      <c r="E535" s="8"/>
      <c r="F535" s="8"/>
      <c r="G535" s="8" t="s">
        <v>51</v>
      </c>
      <c r="H535" s="8"/>
      <c r="I535" s="9">
        <v>43327</v>
      </c>
      <c r="J535" s="8"/>
      <c r="K535" s="8" t="s">
        <v>191</v>
      </c>
      <c r="L535" s="8"/>
      <c r="M535" s="8" t="s">
        <v>116</v>
      </c>
      <c r="N535" s="8"/>
      <c r="O535" s="8" t="s">
        <v>191</v>
      </c>
      <c r="P535" s="8"/>
      <c r="Q535" s="20"/>
      <c r="R535" s="8"/>
      <c r="S535" s="8" t="s">
        <v>147</v>
      </c>
      <c r="T535" s="8"/>
      <c r="U535" s="10">
        <v>3181.27</v>
      </c>
      <c r="V535" s="8"/>
      <c r="W535" s="10">
        <f t="shared" si="20"/>
        <v>25450.16</v>
      </c>
    </row>
    <row r="536" spans="1:23" x14ac:dyDescent="0.25">
      <c r="A536" s="8"/>
      <c r="B536" s="8"/>
      <c r="C536" s="8"/>
      <c r="D536" s="8"/>
      <c r="E536" s="8"/>
      <c r="F536" s="8"/>
      <c r="G536" s="8" t="s">
        <v>51</v>
      </c>
      <c r="H536" s="8"/>
      <c r="I536" s="9">
        <v>43358</v>
      </c>
      <c r="J536" s="8"/>
      <c r="K536" s="8" t="s">
        <v>191</v>
      </c>
      <c r="L536" s="8"/>
      <c r="M536" s="8" t="s">
        <v>116</v>
      </c>
      <c r="N536" s="8"/>
      <c r="O536" s="8" t="s">
        <v>191</v>
      </c>
      <c r="P536" s="8"/>
      <c r="Q536" s="20"/>
      <c r="R536" s="8"/>
      <c r="S536" s="8" t="s">
        <v>147</v>
      </c>
      <c r="T536" s="8"/>
      <c r="U536" s="10">
        <v>3181.27</v>
      </c>
      <c r="V536" s="8"/>
      <c r="W536" s="10">
        <f t="shared" si="20"/>
        <v>28631.43</v>
      </c>
    </row>
    <row r="537" spans="1:23" ht="15.75" thickBot="1" x14ac:dyDescent="0.3">
      <c r="A537" s="8"/>
      <c r="B537" s="8"/>
      <c r="C537" s="8"/>
      <c r="D537" s="8"/>
      <c r="E537" s="8"/>
      <c r="F537" s="8"/>
      <c r="G537" s="8" t="s">
        <v>51</v>
      </c>
      <c r="H537" s="8"/>
      <c r="I537" s="9">
        <v>43388</v>
      </c>
      <c r="J537" s="8"/>
      <c r="K537" s="8" t="s">
        <v>191</v>
      </c>
      <c r="L537" s="8"/>
      <c r="M537" s="8" t="s">
        <v>116</v>
      </c>
      <c r="N537" s="8"/>
      <c r="O537" s="8" t="s">
        <v>191</v>
      </c>
      <c r="P537" s="8"/>
      <c r="Q537" s="20"/>
      <c r="R537" s="8"/>
      <c r="S537" s="8" t="s">
        <v>147</v>
      </c>
      <c r="T537" s="8"/>
      <c r="U537" s="11">
        <v>3181.27</v>
      </c>
      <c r="V537" s="8"/>
      <c r="W537" s="11">
        <f t="shared" si="20"/>
        <v>31812.7</v>
      </c>
    </row>
    <row r="538" spans="1:23" x14ac:dyDescent="0.25">
      <c r="A538" s="8"/>
      <c r="B538" s="8"/>
      <c r="C538" s="8"/>
      <c r="D538" s="8" t="s">
        <v>156</v>
      </c>
      <c r="E538" s="8"/>
      <c r="F538" s="8"/>
      <c r="G538" s="8"/>
      <c r="H538" s="8"/>
      <c r="I538" s="9"/>
      <c r="J538" s="8"/>
      <c r="K538" s="8"/>
      <c r="L538" s="8"/>
      <c r="M538" s="8"/>
      <c r="N538" s="8"/>
      <c r="O538" s="8"/>
      <c r="P538" s="8"/>
      <c r="Q538" s="21"/>
      <c r="R538" s="8"/>
      <c r="S538" s="8"/>
      <c r="T538" s="8"/>
      <c r="U538" s="10">
        <f>ROUND(SUM(U527:U537),5)</f>
        <v>31812.7</v>
      </c>
      <c r="V538" s="8"/>
      <c r="W538" s="10">
        <f>W537</f>
        <v>31812.7</v>
      </c>
    </row>
    <row r="539" spans="1:23" x14ac:dyDescent="0.25">
      <c r="A539" s="8"/>
      <c r="B539" s="8"/>
      <c r="C539" s="8"/>
      <c r="D539" s="8"/>
      <c r="E539" s="8"/>
      <c r="F539" s="8"/>
      <c r="G539" s="8"/>
      <c r="H539" s="8"/>
      <c r="I539" s="9"/>
      <c r="J539" s="8"/>
      <c r="K539" s="8"/>
      <c r="L539" s="8"/>
      <c r="M539" s="8"/>
      <c r="N539" s="8"/>
      <c r="O539" s="8"/>
      <c r="P539" s="8"/>
      <c r="Q539" s="21"/>
      <c r="R539" s="8"/>
      <c r="S539" s="31" t="s">
        <v>381</v>
      </c>
      <c r="T539" s="31"/>
      <c r="U539" s="33"/>
      <c r="V539" s="31"/>
      <c r="W539" s="34">
        <f>U536*2</f>
        <v>6362.54</v>
      </c>
    </row>
    <row r="540" spans="1:23" x14ac:dyDescent="0.25">
      <c r="A540" s="8"/>
      <c r="B540" s="8"/>
      <c r="C540" s="8"/>
      <c r="D540" s="8"/>
      <c r="E540" s="8"/>
      <c r="F540" s="8"/>
      <c r="G540" s="8"/>
      <c r="H540" s="8"/>
      <c r="I540" s="9"/>
      <c r="J540" s="8"/>
      <c r="K540" s="8"/>
      <c r="L540" s="8"/>
      <c r="M540" s="8"/>
      <c r="N540" s="8"/>
      <c r="O540" s="8"/>
      <c r="P540" s="8"/>
      <c r="Q540" s="21"/>
      <c r="R540" s="8"/>
      <c r="S540" s="31"/>
      <c r="T540" s="31"/>
      <c r="U540" s="33"/>
      <c r="V540" s="31"/>
      <c r="W540" s="33">
        <f>W537+W539</f>
        <v>38175.24</v>
      </c>
    </row>
    <row r="541" spans="1:23" x14ac:dyDescent="0.25">
      <c r="A541" s="5"/>
      <c r="B541" s="5"/>
      <c r="C541" s="5"/>
      <c r="D541" s="5" t="s">
        <v>157</v>
      </c>
      <c r="E541" s="5"/>
      <c r="F541" s="5"/>
      <c r="G541" s="5"/>
      <c r="H541" s="5"/>
      <c r="I541" s="6"/>
      <c r="J541" s="5"/>
      <c r="K541" s="5"/>
      <c r="L541" s="5"/>
      <c r="M541" s="5"/>
      <c r="N541" s="5"/>
      <c r="O541" s="5"/>
      <c r="P541" s="5"/>
      <c r="Q541" s="19"/>
      <c r="R541" s="5"/>
      <c r="S541" s="5"/>
      <c r="T541" s="5"/>
      <c r="U541" s="7"/>
      <c r="V541" s="5"/>
      <c r="W541" s="7"/>
    </row>
    <row r="542" spans="1:23" x14ac:dyDescent="0.25">
      <c r="A542" s="8"/>
      <c r="B542" s="8"/>
      <c r="C542" s="8"/>
      <c r="D542" s="8"/>
      <c r="E542" s="8"/>
      <c r="F542" s="8"/>
      <c r="G542" s="8" t="s">
        <v>49</v>
      </c>
      <c r="H542" s="8"/>
      <c r="I542" s="9">
        <v>43101</v>
      </c>
      <c r="J542" s="8"/>
      <c r="K542" s="8"/>
      <c r="L542" s="8"/>
      <c r="M542" s="8" t="s">
        <v>86</v>
      </c>
      <c r="N542" s="8"/>
      <c r="O542" s="8" t="s">
        <v>291</v>
      </c>
      <c r="P542" s="8"/>
      <c r="Q542" s="20"/>
      <c r="R542" s="8"/>
      <c r="S542" s="8" t="s">
        <v>144</v>
      </c>
      <c r="T542" s="8"/>
      <c r="U542" s="10">
        <v>1668.92</v>
      </c>
      <c r="V542" s="8"/>
      <c r="W542" s="10">
        <f>ROUND(W541+U542,5)</f>
        <v>1668.92</v>
      </c>
    </row>
    <row r="543" spans="1:23" x14ac:dyDescent="0.25">
      <c r="A543" s="8"/>
      <c r="B543" s="8"/>
      <c r="C543" s="8"/>
      <c r="D543" s="8"/>
      <c r="E543" s="8"/>
      <c r="F543" s="8"/>
      <c r="G543" s="8" t="s">
        <v>49</v>
      </c>
      <c r="H543" s="8"/>
      <c r="I543" s="9">
        <v>43191</v>
      </c>
      <c r="J543" s="8"/>
      <c r="K543" s="8"/>
      <c r="L543" s="8"/>
      <c r="M543" s="8" t="s">
        <v>86</v>
      </c>
      <c r="N543" s="8"/>
      <c r="O543" s="8" t="s">
        <v>291</v>
      </c>
      <c r="P543" s="8"/>
      <c r="Q543" s="20"/>
      <c r="R543" s="8"/>
      <c r="S543" s="8" t="s">
        <v>144</v>
      </c>
      <c r="T543" s="8"/>
      <c r="U543" s="10">
        <v>1668.92</v>
      </c>
      <c r="V543" s="8"/>
      <c r="W543" s="10">
        <f>ROUND(W542+U543,5)</f>
        <v>3337.84</v>
      </c>
    </row>
    <row r="544" spans="1:23" x14ac:dyDescent="0.25">
      <c r="A544" s="8"/>
      <c r="B544" s="8"/>
      <c r="C544" s="8"/>
      <c r="D544" s="8"/>
      <c r="E544" s="8"/>
      <c r="F544" s="8"/>
      <c r="G544" s="8" t="s">
        <v>49</v>
      </c>
      <c r="H544" s="8"/>
      <c r="I544" s="9">
        <v>43282</v>
      </c>
      <c r="J544" s="8"/>
      <c r="K544" s="8"/>
      <c r="L544" s="8"/>
      <c r="M544" s="8" t="s">
        <v>86</v>
      </c>
      <c r="N544" s="8"/>
      <c r="O544" s="8" t="s">
        <v>291</v>
      </c>
      <c r="P544" s="8"/>
      <c r="Q544" s="20"/>
      <c r="R544" s="8"/>
      <c r="S544" s="8" t="s">
        <v>144</v>
      </c>
      <c r="T544" s="8"/>
      <c r="U544" s="10">
        <v>1668.92</v>
      </c>
      <c r="V544" s="8"/>
      <c r="W544" s="10">
        <f>ROUND(W543+U544,5)</f>
        <v>5006.76</v>
      </c>
    </row>
    <row r="545" spans="1:23" ht="15.75" thickBot="1" x14ac:dyDescent="0.3">
      <c r="A545" s="8"/>
      <c r="B545" s="8"/>
      <c r="C545" s="8"/>
      <c r="D545" s="8"/>
      <c r="E545" s="8"/>
      <c r="F545" s="8"/>
      <c r="G545" s="8" t="s">
        <v>49</v>
      </c>
      <c r="H545" s="8"/>
      <c r="I545" s="9">
        <v>43374</v>
      </c>
      <c r="J545" s="8"/>
      <c r="K545" s="8"/>
      <c r="L545" s="8"/>
      <c r="M545" s="8" t="s">
        <v>86</v>
      </c>
      <c r="N545" s="8"/>
      <c r="O545" s="8" t="s">
        <v>291</v>
      </c>
      <c r="P545" s="8"/>
      <c r="Q545" s="20"/>
      <c r="R545" s="8"/>
      <c r="S545" s="8" t="s">
        <v>144</v>
      </c>
      <c r="T545" s="8"/>
      <c r="U545" s="11">
        <v>1668.92</v>
      </c>
      <c r="V545" s="8"/>
      <c r="W545" s="11">
        <f>ROUND(W544+U545,5)</f>
        <v>6675.68</v>
      </c>
    </row>
    <row r="546" spans="1:23" x14ac:dyDescent="0.25">
      <c r="A546" s="8"/>
      <c r="B546" s="8"/>
      <c r="C546" s="8"/>
      <c r="D546" s="8" t="s">
        <v>158</v>
      </c>
      <c r="E546" s="8"/>
      <c r="F546" s="8"/>
      <c r="G546" s="8"/>
      <c r="H546" s="8"/>
      <c r="I546" s="9"/>
      <c r="J546" s="8"/>
      <c r="K546" s="8"/>
      <c r="L546" s="8"/>
      <c r="M546" s="8"/>
      <c r="N546" s="8"/>
      <c r="O546" s="8"/>
      <c r="P546" s="8"/>
      <c r="Q546" s="21"/>
      <c r="R546" s="8"/>
      <c r="S546" s="8"/>
      <c r="T546" s="8"/>
      <c r="U546" s="10">
        <f>ROUND(SUM(U541:U545),5)</f>
        <v>6675.68</v>
      </c>
      <c r="V546" s="8"/>
      <c r="W546" s="10">
        <f>W545</f>
        <v>6675.68</v>
      </c>
    </row>
    <row r="547" spans="1:23" x14ac:dyDescent="0.25">
      <c r="A547" s="5"/>
      <c r="B547" s="5"/>
      <c r="C547" s="5"/>
      <c r="D547" s="5" t="s">
        <v>159</v>
      </c>
      <c r="E547" s="5"/>
      <c r="F547" s="5"/>
      <c r="G547" s="5"/>
      <c r="H547" s="5"/>
      <c r="I547" s="6"/>
      <c r="J547" s="5"/>
      <c r="K547" s="5"/>
      <c r="L547" s="5"/>
      <c r="M547" s="5"/>
      <c r="N547" s="5"/>
      <c r="O547" s="5"/>
      <c r="P547" s="5"/>
      <c r="Q547" s="19"/>
      <c r="R547" s="5"/>
      <c r="S547" s="5"/>
      <c r="T547" s="5"/>
      <c r="U547" s="7"/>
      <c r="V547" s="5"/>
      <c r="W547" s="7"/>
    </row>
    <row r="548" spans="1:23" x14ac:dyDescent="0.25">
      <c r="A548" s="8"/>
      <c r="B548" s="8"/>
      <c r="C548" s="8"/>
      <c r="D548" s="8"/>
      <c r="E548" s="8"/>
      <c r="F548" s="8"/>
      <c r="G548" s="8" t="s">
        <v>50</v>
      </c>
      <c r="H548" s="8"/>
      <c r="I548" s="9">
        <v>43192</v>
      </c>
      <c r="J548" s="8"/>
      <c r="K548" s="8"/>
      <c r="L548" s="8"/>
      <c r="M548" s="8"/>
      <c r="N548" s="8"/>
      <c r="O548" s="8" t="s">
        <v>292</v>
      </c>
      <c r="P548" s="8"/>
      <c r="Q548" s="20"/>
      <c r="R548" s="8"/>
      <c r="S548" s="8" t="s">
        <v>146</v>
      </c>
      <c r="T548" s="8"/>
      <c r="U548" s="10">
        <v>-0.02</v>
      </c>
      <c r="V548" s="8"/>
      <c r="W548" s="10">
        <f t="shared" ref="W548:W553" si="21">ROUND(W547+U548,5)</f>
        <v>-0.02</v>
      </c>
    </row>
    <row r="549" spans="1:23" x14ac:dyDescent="0.25">
      <c r="A549" s="8"/>
      <c r="B549" s="8"/>
      <c r="C549" s="8"/>
      <c r="D549" s="8"/>
      <c r="E549" s="8"/>
      <c r="F549" s="8"/>
      <c r="G549" s="8" t="s">
        <v>51</v>
      </c>
      <c r="H549" s="8"/>
      <c r="I549" s="9">
        <v>43243</v>
      </c>
      <c r="J549" s="8"/>
      <c r="K549" s="8" t="s">
        <v>192</v>
      </c>
      <c r="L549" s="8"/>
      <c r="M549" s="8" t="s">
        <v>268</v>
      </c>
      <c r="N549" s="8"/>
      <c r="O549" s="8" t="s">
        <v>293</v>
      </c>
      <c r="P549" s="8"/>
      <c r="Q549" s="20"/>
      <c r="R549" s="8"/>
      <c r="S549" s="8" t="s">
        <v>147</v>
      </c>
      <c r="T549" s="8"/>
      <c r="U549" s="10">
        <v>1350</v>
      </c>
      <c r="V549" s="8"/>
      <c r="W549" s="10">
        <f t="shared" si="21"/>
        <v>1349.98</v>
      </c>
    </row>
    <row r="550" spans="1:23" x14ac:dyDescent="0.25">
      <c r="A550" s="8"/>
      <c r="B550" s="8"/>
      <c r="C550" s="8"/>
      <c r="D550" s="8"/>
      <c r="E550" s="8"/>
      <c r="F550" s="8"/>
      <c r="G550" s="8" t="s">
        <v>51</v>
      </c>
      <c r="H550" s="8"/>
      <c r="I550" s="9">
        <v>43281</v>
      </c>
      <c r="J550" s="8"/>
      <c r="K550" s="8" t="s">
        <v>193</v>
      </c>
      <c r="L550" s="8"/>
      <c r="M550" s="8" t="s">
        <v>267</v>
      </c>
      <c r="N550" s="8"/>
      <c r="O550" s="8"/>
      <c r="P550" s="8"/>
      <c r="Q550" s="20"/>
      <c r="R550" s="8"/>
      <c r="S550" s="8" t="s">
        <v>147</v>
      </c>
      <c r="T550" s="8"/>
      <c r="U550" s="10">
        <v>300</v>
      </c>
      <c r="V550" s="8"/>
      <c r="W550" s="10">
        <f t="shared" si="21"/>
        <v>1649.98</v>
      </c>
    </row>
    <row r="551" spans="1:23" x14ac:dyDescent="0.25">
      <c r="A551" s="8"/>
      <c r="B551" s="8"/>
      <c r="C551" s="8"/>
      <c r="D551" s="8"/>
      <c r="E551" s="8"/>
      <c r="F551" s="8"/>
      <c r="G551" s="8" t="s">
        <v>50</v>
      </c>
      <c r="H551" s="8"/>
      <c r="I551" s="9">
        <v>43283</v>
      </c>
      <c r="J551" s="8"/>
      <c r="K551" s="8" t="s">
        <v>194</v>
      </c>
      <c r="L551" s="8"/>
      <c r="M551" s="8"/>
      <c r="N551" s="8"/>
      <c r="O551" s="8" t="s">
        <v>382</v>
      </c>
      <c r="P551" s="8"/>
      <c r="Q551" s="20"/>
      <c r="R551" s="8"/>
      <c r="S551" s="8" t="s">
        <v>146</v>
      </c>
      <c r="T551" s="8"/>
      <c r="U551" s="10">
        <v>-1737.03</v>
      </c>
      <c r="V551" s="8"/>
      <c r="W551" s="10">
        <f t="shared" si="21"/>
        <v>-87.05</v>
      </c>
    </row>
    <row r="552" spans="1:23" x14ac:dyDescent="0.25">
      <c r="A552" s="8"/>
      <c r="B552" s="8"/>
      <c r="C552" s="8"/>
      <c r="D552" s="8"/>
      <c r="E552" s="8"/>
      <c r="F552" s="8"/>
      <c r="G552" s="8" t="s">
        <v>51</v>
      </c>
      <c r="H552" s="8"/>
      <c r="I552" s="9">
        <v>43293</v>
      </c>
      <c r="J552" s="8"/>
      <c r="K552" s="8" t="s">
        <v>195</v>
      </c>
      <c r="L552" s="8"/>
      <c r="M552" s="8" t="s">
        <v>269</v>
      </c>
      <c r="N552" s="8"/>
      <c r="O552" s="8" t="s">
        <v>294</v>
      </c>
      <c r="P552" s="8"/>
      <c r="Q552" s="20"/>
      <c r="R552" s="8"/>
      <c r="S552" s="8" t="s">
        <v>147</v>
      </c>
      <c r="T552" s="8"/>
      <c r="U552" s="10">
        <v>1737.03</v>
      </c>
      <c r="V552" s="8"/>
      <c r="W552" s="10">
        <f t="shared" si="21"/>
        <v>1649.98</v>
      </c>
    </row>
    <row r="553" spans="1:23" ht="15.75" thickBot="1" x14ac:dyDescent="0.3">
      <c r="A553" s="8"/>
      <c r="B553" s="8"/>
      <c r="C553" s="8"/>
      <c r="D553" s="8"/>
      <c r="E553" s="8"/>
      <c r="F553" s="8"/>
      <c r="G553" s="8" t="s">
        <v>51</v>
      </c>
      <c r="H553" s="8"/>
      <c r="I553" s="9">
        <v>43388</v>
      </c>
      <c r="J553" s="8"/>
      <c r="K553" s="8" t="s">
        <v>196</v>
      </c>
      <c r="L553" s="8"/>
      <c r="M553" s="8" t="s">
        <v>268</v>
      </c>
      <c r="N553" s="8"/>
      <c r="O553" s="8" t="s">
        <v>295</v>
      </c>
      <c r="P553" s="8"/>
      <c r="Q553" s="20"/>
      <c r="R553" s="8"/>
      <c r="S553" s="8" t="s">
        <v>147</v>
      </c>
      <c r="T553" s="8"/>
      <c r="U553" s="11">
        <v>1350</v>
      </c>
      <c r="V553" s="8"/>
      <c r="W553" s="11">
        <f t="shared" si="21"/>
        <v>2999.98</v>
      </c>
    </row>
    <row r="554" spans="1:23" x14ac:dyDescent="0.25">
      <c r="A554" s="8"/>
      <c r="B554" s="8"/>
      <c r="C554" s="8"/>
      <c r="D554" s="8" t="s">
        <v>160</v>
      </c>
      <c r="E554" s="8"/>
      <c r="F554" s="8"/>
      <c r="G554" s="8"/>
      <c r="H554" s="8"/>
      <c r="I554" s="9"/>
      <c r="J554" s="8"/>
      <c r="K554" s="8"/>
      <c r="L554" s="8"/>
      <c r="M554" s="8"/>
      <c r="N554" s="8"/>
      <c r="O554" s="8"/>
      <c r="P554" s="8"/>
      <c r="Q554" s="21"/>
      <c r="R554" s="8"/>
      <c r="S554" s="8"/>
      <c r="T554" s="8"/>
      <c r="U554" s="10">
        <f>ROUND(SUM(U547:U553),5)</f>
        <v>2999.98</v>
      </c>
      <c r="V554" s="8"/>
      <c r="W554" s="10">
        <f>W553</f>
        <v>2999.98</v>
      </c>
    </row>
    <row r="555" spans="1:23" x14ac:dyDescent="0.25">
      <c r="A555" s="5"/>
      <c r="B555" s="5"/>
      <c r="C555" s="5"/>
      <c r="D555" s="5" t="s">
        <v>161</v>
      </c>
      <c r="E555" s="5"/>
      <c r="F555" s="5"/>
      <c r="G555" s="5"/>
      <c r="H555" s="5"/>
      <c r="I555" s="6"/>
      <c r="J555" s="5"/>
      <c r="K555" s="5"/>
      <c r="L555" s="5"/>
      <c r="M555" s="5"/>
      <c r="N555" s="5"/>
      <c r="O555" s="5"/>
      <c r="P555" s="5"/>
      <c r="Q555" s="19"/>
      <c r="R555" s="5"/>
      <c r="S555" s="5"/>
      <c r="T555" s="5"/>
      <c r="U555" s="7"/>
      <c r="V555" s="5"/>
      <c r="W555" s="7"/>
    </row>
    <row r="556" spans="1:23" x14ac:dyDescent="0.25">
      <c r="A556" s="8"/>
      <c r="B556" s="8"/>
      <c r="C556" s="8"/>
      <c r="D556" s="8"/>
      <c r="E556" s="8"/>
      <c r="F556" s="8"/>
      <c r="G556" s="8" t="s">
        <v>51</v>
      </c>
      <c r="H556" s="8"/>
      <c r="I556" s="9">
        <v>43231</v>
      </c>
      <c r="J556" s="8"/>
      <c r="K556" s="8" t="s">
        <v>197</v>
      </c>
      <c r="L556" s="8"/>
      <c r="M556" s="8" t="s">
        <v>116</v>
      </c>
      <c r="N556" s="8"/>
      <c r="O556" s="8" t="s">
        <v>296</v>
      </c>
      <c r="P556" s="8"/>
      <c r="Q556" s="20"/>
      <c r="R556" s="8"/>
      <c r="S556" s="8" t="s">
        <v>147</v>
      </c>
      <c r="T556" s="8"/>
      <c r="U556" s="10">
        <v>75.75</v>
      </c>
      <c r="V556" s="8"/>
      <c r="W556" s="10">
        <f>ROUND(W555+U556,5)</f>
        <v>75.75</v>
      </c>
    </row>
    <row r="557" spans="1:23" ht="15.75" thickBot="1" x14ac:dyDescent="0.3">
      <c r="A557" s="8"/>
      <c r="B557" s="8"/>
      <c r="C557" s="8"/>
      <c r="D557" s="8"/>
      <c r="E557" s="8"/>
      <c r="F557" s="8"/>
      <c r="G557" s="8" t="s">
        <v>51</v>
      </c>
      <c r="H557" s="8"/>
      <c r="I557" s="9">
        <v>43266</v>
      </c>
      <c r="J557" s="8"/>
      <c r="K557" s="8" t="s">
        <v>197</v>
      </c>
      <c r="L557" s="8"/>
      <c r="M557" s="8" t="s">
        <v>116</v>
      </c>
      <c r="N557" s="8"/>
      <c r="O557" s="8"/>
      <c r="P557" s="8"/>
      <c r="Q557" s="20"/>
      <c r="R557" s="8"/>
      <c r="S557" s="8" t="s">
        <v>147</v>
      </c>
      <c r="T557" s="8"/>
      <c r="U557" s="11">
        <v>3.4</v>
      </c>
      <c r="V557" s="8"/>
      <c r="W557" s="11">
        <f>ROUND(W556+U557,5)</f>
        <v>79.150000000000006</v>
      </c>
    </row>
    <row r="558" spans="1:23" x14ac:dyDescent="0.25">
      <c r="A558" s="8"/>
      <c r="B558" s="8"/>
      <c r="C558" s="8"/>
      <c r="D558" s="8" t="s">
        <v>162</v>
      </c>
      <c r="E558" s="8"/>
      <c r="F558" s="8"/>
      <c r="G558" s="8"/>
      <c r="H558" s="8"/>
      <c r="I558" s="9"/>
      <c r="J558" s="8"/>
      <c r="K558" s="8"/>
      <c r="L558" s="8"/>
      <c r="M558" s="8"/>
      <c r="N558" s="8"/>
      <c r="O558" s="8"/>
      <c r="P558" s="8"/>
      <c r="Q558" s="21"/>
      <c r="R558" s="8"/>
      <c r="S558" s="8"/>
      <c r="T558" s="8"/>
      <c r="U558" s="10">
        <f>ROUND(SUM(U555:U557),5)</f>
        <v>79.150000000000006</v>
      </c>
      <c r="V558" s="8"/>
      <c r="W558" s="10">
        <f>W557</f>
        <v>79.150000000000006</v>
      </c>
    </row>
    <row r="559" spans="1:23" x14ac:dyDescent="0.25">
      <c r="A559" s="5"/>
      <c r="B559" s="5"/>
      <c r="C559" s="5"/>
      <c r="D559" s="5" t="s">
        <v>163</v>
      </c>
      <c r="E559" s="5"/>
      <c r="F559" s="5"/>
      <c r="G559" s="5"/>
      <c r="H559" s="5"/>
      <c r="I559" s="6"/>
      <c r="J559" s="5"/>
      <c r="K559" s="5"/>
      <c r="L559" s="5"/>
      <c r="M559" s="5"/>
      <c r="N559" s="5"/>
      <c r="O559" s="5"/>
      <c r="P559" s="5"/>
      <c r="Q559" s="19"/>
      <c r="R559" s="5"/>
      <c r="S559" s="5"/>
      <c r="T559" s="5"/>
      <c r="U559" s="7"/>
      <c r="V559" s="5"/>
      <c r="W559" s="7"/>
    </row>
    <row r="560" spans="1:23" x14ac:dyDescent="0.25">
      <c r="A560" s="8"/>
      <c r="B560" s="8"/>
      <c r="C560" s="8"/>
      <c r="D560" s="8"/>
      <c r="E560" s="8"/>
      <c r="F560" s="8"/>
      <c r="G560" s="8" t="s">
        <v>51</v>
      </c>
      <c r="H560" s="8"/>
      <c r="I560" s="9">
        <v>43109</v>
      </c>
      <c r="J560" s="8"/>
      <c r="K560" s="8" t="s">
        <v>187</v>
      </c>
      <c r="L560" s="8"/>
      <c r="M560" s="8" t="s">
        <v>116</v>
      </c>
      <c r="N560" s="8"/>
      <c r="O560" s="8" t="s">
        <v>287</v>
      </c>
      <c r="P560" s="8"/>
      <c r="Q560" s="20"/>
      <c r="R560" s="8"/>
      <c r="S560" s="8" t="s">
        <v>147</v>
      </c>
      <c r="T560" s="8"/>
      <c r="U560" s="10">
        <v>95.59</v>
      </c>
      <c r="V560" s="8"/>
      <c r="W560" s="10">
        <f t="shared" ref="W560:W580" si="22">ROUND(W559+U560,5)</f>
        <v>95.59</v>
      </c>
    </row>
    <row r="561" spans="1:23" x14ac:dyDescent="0.25">
      <c r="A561" s="8"/>
      <c r="B561" s="8"/>
      <c r="C561" s="8"/>
      <c r="D561" s="8"/>
      <c r="E561" s="8"/>
      <c r="F561" s="8"/>
      <c r="G561" s="8" t="s">
        <v>51</v>
      </c>
      <c r="H561" s="8"/>
      <c r="I561" s="9">
        <v>43129</v>
      </c>
      <c r="J561" s="8"/>
      <c r="K561" s="8" t="s">
        <v>198</v>
      </c>
      <c r="L561" s="8"/>
      <c r="M561" s="8" t="s">
        <v>265</v>
      </c>
      <c r="N561" s="8"/>
      <c r="O561" s="8" t="s">
        <v>288</v>
      </c>
      <c r="P561" s="8"/>
      <c r="Q561" s="20"/>
      <c r="R561" s="8"/>
      <c r="S561" s="8" t="s">
        <v>147</v>
      </c>
      <c r="T561" s="8"/>
      <c r="U561" s="10">
        <v>9.99</v>
      </c>
      <c r="V561" s="8"/>
      <c r="W561" s="10">
        <f t="shared" si="22"/>
        <v>105.58</v>
      </c>
    </row>
    <row r="562" spans="1:23" x14ac:dyDescent="0.25">
      <c r="A562" s="8"/>
      <c r="B562" s="8"/>
      <c r="C562" s="8"/>
      <c r="D562" s="8"/>
      <c r="E562" s="8"/>
      <c r="F562" s="8"/>
      <c r="G562" s="8" t="s">
        <v>51</v>
      </c>
      <c r="H562" s="8"/>
      <c r="I562" s="9">
        <v>43173</v>
      </c>
      <c r="J562" s="8"/>
      <c r="K562" s="8" t="s">
        <v>199</v>
      </c>
      <c r="L562" s="8"/>
      <c r="M562" s="8" t="s">
        <v>270</v>
      </c>
      <c r="N562" s="8"/>
      <c r="O562" s="8" t="s">
        <v>297</v>
      </c>
      <c r="P562" s="8"/>
      <c r="Q562" s="20"/>
      <c r="R562" s="8"/>
      <c r="S562" s="8" t="s">
        <v>147</v>
      </c>
      <c r="T562" s="8"/>
      <c r="U562" s="10">
        <v>88.97</v>
      </c>
      <c r="V562" s="8"/>
      <c r="W562" s="10">
        <f t="shared" si="22"/>
        <v>194.55</v>
      </c>
    </row>
    <row r="563" spans="1:23" x14ac:dyDescent="0.25">
      <c r="A563" s="8"/>
      <c r="B563" s="8"/>
      <c r="C563" s="8"/>
      <c r="D563" s="8"/>
      <c r="E563" s="8"/>
      <c r="F563" s="8"/>
      <c r="G563" s="8" t="s">
        <v>51</v>
      </c>
      <c r="H563" s="8"/>
      <c r="I563" s="9">
        <v>43191</v>
      </c>
      <c r="J563" s="8"/>
      <c r="K563" s="8" t="s">
        <v>187</v>
      </c>
      <c r="L563" s="8"/>
      <c r="M563" s="8" t="s">
        <v>116</v>
      </c>
      <c r="N563" s="8"/>
      <c r="O563" s="8" t="s">
        <v>287</v>
      </c>
      <c r="P563" s="8"/>
      <c r="Q563" s="20"/>
      <c r="R563" s="8"/>
      <c r="S563" s="8" t="s">
        <v>147</v>
      </c>
      <c r="T563" s="8"/>
      <c r="U563" s="10">
        <v>302.07</v>
      </c>
      <c r="V563" s="8"/>
      <c r="W563" s="10">
        <f t="shared" si="22"/>
        <v>496.62</v>
      </c>
    </row>
    <row r="564" spans="1:23" x14ac:dyDescent="0.25">
      <c r="A564" s="8"/>
      <c r="B564" s="8"/>
      <c r="C564" s="8"/>
      <c r="D564" s="8"/>
      <c r="E564" s="8"/>
      <c r="F564" s="8"/>
      <c r="G564" s="8" t="s">
        <v>51</v>
      </c>
      <c r="H564" s="8"/>
      <c r="I564" s="9">
        <v>43215</v>
      </c>
      <c r="J564" s="8"/>
      <c r="K564" s="8"/>
      <c r="L564" s="8"/>
      <c r="M564" s="8" t="s">
        <v>265</v>
      </c>
      <c r="N564" s="8"/>
      <c r="O564" s="8" t="s">
        <v>288</v>
      </c>
      <c r="P564" s="8"/>
      <c r="Q564" s="20"/>
      <c r="R564" s="8"/>
      <c r="S564" s="8" t="s">
        <v>147</v>
      </c>
      <c r="T564" s="8"/>
      <c r="U564" s="10">
        <v>120.87</v>
      </c>
      <c r="V564" s="8"/>
      <c r="W564" s="10">
        <f t="shared" si="22"/>
        <v>617.49</v>
      </c>
    </row>
    <row r="565" spans="1:23" x14ac:dyDescent="0.25">
      <c r="A565" s="8"/>
      <c r="B565" s="8"/>
      <c r="C565" s="8"/>
      <c r="D565" s="8"/>
      <c r="E565" s="8"/>
      <c r="F565" s="8"/>
      <c r="G565" s="8" t="s">
        <v>51</v>
      </c>
      <c r="H565" s="8"/>
      <c r="I565" s="9">
        <v>43224</v>
      </c>
      <c r="J565" s="8"/>
      <c r="K565" s="8" t="s">
        <v>187</v>
      </c>
      <c r="L565" s="8"/>
      <c r="M565" s="8" t="s">
        <v>116</v>
      </c>
      <c r="N565" s="8"/>
      <c r="O565" s="8" t="s">
        <v>287</v>
      </c>
      <c r="P565" s="8"/>
      <c r="Q565" s="20"/>
      <c r="R565" s="8"/>
      <c r="S565" s="8" t="s">
        <v>147</v>
      </c>
      <c r="T565" s="8"/>
      <c r="U565" s="10">
        <v>224.28</v>
      </c>
      <c r="V565" s="8"/>
      <c r="W565" s="10">
        <f t="shared" si="22"/>
        <v>841.77</v>
      </c>
    </row>
    <row r="566" spans="1:23" x14ac:dyDescent="0.25">
      <c r="A566" s="8"/>
      <c r="B566" s="8"/>
      <c r="C566" s="8"/>
      <c r="D566" s="8"/>
      <c r="E566" s="8"/>
      <c r="F566" s="8"/>
      <c r="G566" s="8" t="s">
        <v>51</v>
      </c>
      <c r="H566" s="8"/>
      <c r="I566" s="9">
        <v>43243</v>
      </c>
      <c r="J566" s="8"/>
      <c r="K566" s="8" t="s">
        <v>187</v>
      </c>
      <c r="L566" s="8"/>
      <c r="M566" s="8" t="s">
        <v>116</v>
      </c>
      <c r="N566" s="8"/>
      <c r="O566" s="8" t="s">
        <v>287</v>
      </c>
      <c r="P566" s="8"/>
      <c r="Q566" s="20"/>
      <c r="R566" s="8"/>
      <c r="S566" s="8" t="s">
        <v>147</v>
      </c>
      <c r="T566" s="8"/>
      <c r="U566" s="10">
        <v>384.4</v>
      </c>
      <c r="V566" s="8"/>
      <c r="W566" s="10">
        <f t="shared" si="22"/>
        <v>1226.17</v>
      </c>
    </row>
    <row r="567" spans="1:23" x14ac:dyDescent="0.25">
      <c r="A567" s="8"/>
      <c r="B567" s="8"/>
      <c r="C567" s="8"/>
      <c r="D567" s="8"/>
      <c r="E567" s="8"/>
      <c r="F567" s="8"/>
      <c r="G567" s="8" t="s">
        <v>51</v>
      </c>
      <c r="H567" s="8"/>
      <c r="I567" s="9">
        <v>43257</v>
      </c>
      <c r="J567" s="8"/>
      <c r="K567" s="8" t="s">
        <v>187</v>
      </c>
      <c r="L567" s="8"/>
      <c r="M567" s="8" t="s">
        <v>116</v>
      </c>
      <c r="N567" s="8"/>
      <c r="O567" s="8" t="s">
        <v>287</v>
      </c>
      <c r="P567" s="8"/>
      <c r="Q567" s="20"/>
      <c r="R567" s="8"/>
      <c r="S567" s="8" t="s">
        <v>147</v>
      </c>
      <c r="T567" s="8"/>
      <c r="U567" s="10">
        <v>41.2</v>
      </c>
      <c r="V567" s="8"/>
      <c r="W567" s="10">
        <f t="shared" si="22"/>
        <v>1267.3699999999999</v>
      </c>
    </row>
    <row r="568" spans="1:23" x14ac:dyDescent="0.25">
      <c r="A568" s="8"/>
      <c r="B568" s="8"/>
      <c r="C568" s="8"/>
      <c r="D568" s="8"/>
      <c r="E568" s="8"/>
      <c r="F568" s="8"/>
      <c r="G568" s="8" t="s">
        <v>51</v>
      </c>
      <c r="H568" s="8"/>
      <c r="I568" s="9">
        <v>43266</v>
      </c>
      <c r="J568" s="8"/>
      <c r="K568" s="8" t="s">
        <v>200</v>
      </c>
      <c r="L568" s="8"/>
      <c r="M568" s="8" t="s">
        <v>116</v>
      </c>
      <c r="N568" s="8"/>
      <c r="O568" s="8"/>
      <c r="P568" s="8"/>
      <c r="Q568" s="20"/>
      <c r="R568" s="8"/>
      <c r="S568" s="8" t="s">
        <v>147</v>
      </c>
      <c r="T568" s="8"/>
      <c r="U568" s="10">
        <v>70</v>
      </c>
      <c r="V568" s="8"/>
      <c r="W568" s="10">
        <f t="shared" si="22"/>
        <v>1337.37</v>
      </c>
    </row>
    <row r="569" spans="1:23" x14ac:dyDescent="0.25">
      <c r="A569" s="8"/>
      <c r="B569" s="8"/>
      <c r="C569" s="8"/>
      <c r="D569" s="8"/>
      <c r="E569" s="8"/>
      <c r="F569" s="8"/>
      <c r="G569" s="8" t="s">
        <v>51</v>
      </c>
      <c r="H569" s="8"/>
      <c r="I569" s="9">
        <v>43266</v>
      </c>
      <c r="J569" s="8"/>
      <c r="K569" s="8" t="s">
        <v>187</v>
      </c>
      <c r="L569" s="8"/>
      <c r="M569" s="8" t="s">
        <v>116</v>
      </c>
      <c r="N569" s="8"/>
      <c r="O569" s="8" t="s">
        <v>287</v>
      </c>
      <c r="P569" s="8"/>
      <c r="Q569" s="20"/>
      <c r="R569" s="8"/>
      <c r="S569" s="8" t="s">
        <v>147</v>
      </c>
      <c r="T569" s="8"/>
      <c r="U569" s="10">
        <v>199.45</v>
      </c>
      <c r="V569" s="8"/>
      <c r="W569" s="10">
        <f t="shared" si="22"/>
        <v>1536.82</v>
      </c>
    </row>
    <row r="570" spans="1:23" x14ac:dyDescent="0.25">
      <c r="A570" s="8"/>
      <c r="B570" s="8"/>
      <c r="C570" s="8"/>
      <c r="D570" s="8"/>
      <c r="E570" s="8"/>
      <c r="F570" s="8"/>
      <c r="G570" s="8" t="s">
        <v>51</v>
      </c>
      <c r="H570" s="8"/>
      <c r="I570" s="9">
        <v>43272</v>
      </c>
      <c r="J570" s="8"/>
      <c r="K570" s="8" t="s">
        <v>201</v>
      </c>
      <c r="L570" s="8"/>
      <c r="M570" s="8" t="s">
        <v>265</v>
      </c>
      <c r="N570" s="8"/>
      <c r="O570" s="8" t="s">
        <v>298</v>
      </c>
      <c r="P570" s="8"/>
      <c r="Q570" s="20"/>
      <c r="R570" s="8"/>
      <c r="S570" s="8" t="s">
        <v>147</v>
      </c>
      <c r="T570" s="8"/>
      <c r="U570" s="10">
        <v>7.09</v>
      </c>
      <c r="V570" s="8"/>
      <c r="W570" s="10">
        <f t="shared" si="22"/>
        <v>1543.91</v>
      </c>
    </row>
    <row r="571" spans="1:23" x14ac:dyDescent="0.25">
      <c r="A571" s="8"/>
      <c r="B571" s="8"/>
      <c r="C571" s="8"/>
      <c r="D571" s="8"/>
      <c r="E571" s="8"/>
      <c r="F571" s="8"/>
      <c r="G571" s="8" t="s">
        <v>51</v>
      </c>
      <c r="H571" s="8"/>
      <c r="I571" s="9">
        <v>43272</v>
      </c>
      <c r="J571" s="8"/>
      <c r="K571" s="8" t="s">
        <v>187</v>
      </c>
      <c r="L571" s="8"/>
      <c r="M571" s="8" t="s">
        <v>116</v>
      </c>
      <c r="N571" s="8"/>
      <c r="O571" s="8" t="s">
        <v>290</v>
      </c>
      <c r="P571" s="8"/>
      <c r="Q571" s="20"/>
      <c r="R571" s="8"/>
      <c r="S571" s="8" t="s">
        <v>147</v>
      </c>
      <c r="T571" s="8"/>
      <c r="U571" s="10">
        <v>92.44</v>
      </c>
      <c r="V571" s="8"/>
      <c r="W571" s="10">
        <f t="shared" si="22"/>
        <v>1636.35</v>
      </c>
    </row>
    <row r="572" spans="1:23" x14ac:dyDescent="0.25">
      <c r="A572" s="8"/>
      <c r="B572" s="8"/>
      <c r="C572" s="8"/>
      <c r="D572" s="8"/>
      <c r="E572" s="8"/>
      <c r="F572" s="8"/>
      <c r="G572" s="8" t="s">
        <v>51</v>
      </c>
      <c r="H572" s="8"/>
      <c r="I572" s="9">
        <v>43278</v>
      </c>
      <c r="J572" s="8"/>
      <c r="K572" s="8" t="s">
        <v>202</v>
      </c>
      <c r="L572" s="8"/>
      <c r="M572" s="8" t="s">
        <v>116</v>
      </c>
      <c r="N572" s="8"/>
      <c r="O572" s="8"/>
      <c r="P572" s="8"/>
      <c r="Q572" s="20"/>
      <c r="R572" s="8"/>
      <c r="S572" s="8" t="s">
        <v>147</v>
      </c>
      <c r="T572" s="8"/>
      <c r="U572" s="10">
        <v>135.99</v>
      </c>
      <c r="V572" s="8"/>
      <c r="W572" s="10">
        <f t="shared" si="22"/>
        <v>1772.34</v>
      </c>
    </row>
    <row r="573" spans="1:23" x14ac:dyDescent="0.25">
      <c r="A573" s="8"/>
      <c r="B573" s="8"/>
      <c r="C573" s="8"/>
      <c r="D573" s="8"/>
      <c r="E573" s="8"/>
      <c r="F573" s="8"/>
      <c r="G573" s="8" t="s">
        <v>51</v>
      </c>
      <c r="H573" s="8"/>
      <c r="I573" s="9">
        <v>43306</v>
      </c>
      <c r="J573" s="8"/>
      <c r="K573" s="8"/>
      <c r="L573" s="8"/>
      <c r="M573" s="8" t="s">
        <v>265</v>
      </c>
      <c r="N573" s="8"/>
      <c r="O573" s="8" t="s">
        <v>288</v>
      </c>
      <c r="P573" s="8"/>
      <c r="Q573" s="20"/>
      <c r="R573" s="8"/>
      <c r="S573" s="8" t="s">
        <v>147</v>
      </c>
      <c r="T573" s="8"/>
      <c r="U573" s="10">
        <v>127.89</v>
      </c>
      <c r="V573" s="8"/>
      <c r="W573" s="10">
        <f t="shared" si="22"/>
        <v>1900.23</v>
      </c>
    </row>
    <row r="574" spans="1:23" x14ac:dyDescent="0.25">
      <c r="A574" s="8"/>
      <c r="B574" s="8"/>
      <c r="C574" s="8"/>
      <c r="D574" s="8"/>
      <c r="E574" s="8"/>
      <c r="F574" s="8"/>
      <c r="G574" s="8" t="s">
        <v>51</v>
      </c>
      <c r="H574" s="8"/>
      <c r="I574" s="9">
        <v>43312</v>
      </c>
      <c r="J574" s="8"/>
      <c r="K574" s="8" t="s">
        <v>187</v>
      </c>
      <c r="L574" s="8"/>
      <c r="M574" s="8" t="s">
        <v>116</v>
      </c>
      <c r="N574" s="8"/>
      <c r="O574" s="8" t="s">
        <v>191</v>
      </c>
      <c r="P574" s="8"/>
      <c r="Q574" s="20"/>
      <c r="R574" s="8"/>
      <c r="S574" s="8" t="s">
        <v>147</v>
      </c>
      <c r="T574" s="8"/>
      <c r="U574" s="10">
        <v>270.77999999999997</v>
      </c>
      <c r="V574" s="8"/>
      <c r="W574" s="10">
        <f t="shared" si="22"/>
        <v>2171.0100000000002</v>
      </c>
    </row>
    <row r="575" spans="1:23" x14ac:dyDescent="0.25">
      <c r="A575" s="8"/>
      <c r="B575" s="8"/>
      <c r="C575" s="8"/>
      <c r="D575" s="8"/>
      <c r="E575" s="8"/>
      <c r="F575" s="8"/>
      <c r="G575" s="8" t="s">
        <v>51</v>
      </c>
      <c r="H575" s="8"/>
      <c r="I575" s="9">
        <v>43343</v>
      </c>
      <c r="J575" s="8"/>
      <c r="K575" s="8" t="s">
        <v>187</v>
      </c>
      <c r="L575" s="8"/>
      <c r="M575" s="8" t="s">
        <v>116</v>
      </c>
      <c r="N575" s="8"/>
      <c r="O575" s="8" t="s">
        <v>287</v>
      </c>
      <c r="P575" s="8"/>
      <c r="Q575" s="20"/>
      <c r="R575" s="8"/>
      <c r="S575" s="8" t="s">
        <v>147</v>
      </c>
      <c r="T575" s="8"/>
      <c r="U575" s="10">
        <v>504.91</v>
      </c>
      <c r="V575" s="8"/>
      <c r="W575" s="10">
        <f t="shared" si="22"/>
        <v>2675.92</v>
      </c>
    </row>
    <row r="576" spans="1:23" x14ac:dyDescent="0.25">
      <c r="A576" s="8"/>
      <c r="B576" s="8"/>
      <c r="C576" s="8"/>
      <c r="D576" s="8"/>
      <c r="E576" s="8"/>
      <c r="F576" s="8"/>
      <c r="G576" s="8" t="s">
        <v>51</v>
      </c>
      <c r="H576" s="8"/>
      <c r="I576" s="9">
        <v>43347</v>
      </c>
      <c r="J576" s="8"/>
      <c r="K576" s="8" t="s">
        <v>187</v>
      </c>
      <c r="L576" s="8"/>
      <c r="M576" s="8" t="s">
        <v>116</v>
      </c>
      <c r="N576" s="8"/>
      <c r="O576" s="8" t="s">
        <v>287</v>
      </c>
      <c r="P576" s="8"/>
      <c r="Q576" s="20"/>
      <c r="R576" s="8"/>
      <c r="S576" s="8" t="s">
        <v>147</v>
      </c>
      <c r="T576" s="8"/>
      <c r="U576" s="10">
        <v>41.48</v>
      </c>
      <c r="V576" s="8"/>
      <c r="W576" s="10">
        <f t="shared" si="22"/>
        <v>2717.4</v>
      </c>
    </row>
    <row r="577" spans="1:23" x14ac:dyDescent="0.25">
      <c r="A577" s="8"/>
      <c r="B577" s="8"/>
      <c r="C577" s="8"/>
      <c r="D577" s="8"/>
      <c r="E577" s="8"/>
      <c r="F577" s="8"/>
      <c r="G577" s="8" t="s">
        <v>51</v>
      </c>
      <c r="H577" s="8"/>
      <c r="I577" s="9">
        <v>43374</v>
      </c>
      <c r="J577" s="8"/>
      <c r="K577" s="8" t="s">
        <v>187</v>
      </c>
      <c r="L577" s="8"/>
      <c r="M577" s="8" t="s">
        <v>116</v>
      </c>
      <c r="N577" s="8"/>
      <c r="O577" s="8" t="s">
        <v>287</v>
      </c>
      <c r="P577" s="8"/>
      <c r="Q577" s="20"/>
      <c r="R577" s="8"/>
      <c r="S577" s="8" t="s">
        <v>147</v>
      </c>
      <c r="T577" s="8"/>
      <c r="U577" s="10">
        <v>339.51</v>
      </c>
      <c r="V577" s="8"/>
      <c r="W577" s="10">
        <f t="shared" si="22"/>
        <v>3056.91</v>
      </c>
    </row>
    <row r="578" spans="1:23" x14ac:dyDescent="0.25">
      <c r="A578" s="8"/>
      <c r="B578" s="8"/>
      <c r="C578" s="8"/>
      <c r="D578" s="8"/>
      <c r="E578" s="8"/>
      <c r="F578" s="8"/>
      <c r="G578" s="8" t="s">
        <v>51</v>
      </c>
      <c r="H578" s="8"/>
      <c r="I578" s="9">
        <v>43384</v>
      </c>
      <c r="J578" s="8"/>
      <c r="K578" s="8" t="s">
        <v>203</v>
      </c>
      <c r="L578" s="8"/>
      <c r="M578" s="8" t="s">
        <v>271</v>
      </c>
      <c r="N578" s="8"/>
      <c r="O578" s="8" t="s">
        <v>299</v>
      </c>
      <c r="P578" s="8"/>
      <c r="Q578" s="20"/>
      <c r="R578" s="8"/>
      <c r="S578" s="8" t="s">
        <v>147</v>
      </c>
      <c r="T578" s="8"/>
      <c r="U578" s="10">
        <v>54.08</v>
      </c>
      <c r="V578" s="8"/>
      <c r="W578" s="10">
        <f t="shared" si="22"/>
        <v>3110.99</v>
      </c>
    </row>
    <row r="579" spans="1:23" x14ac:dyDescent="0.25">
      <c r="A579" s="8"/>
      <c r="B579" s="8"/>
      <c r="C579" s="8"/>
      <c r="D579" s="8"/>
      <c r="E579" s="8"/>
      <c r="F579" s="8"/>
      <c r="G579" s="8" t="s">
        <v>51</v>
      </c>
      <c r="H579" s="8"/>
      <c r="I579" s="9">
        <v>43388</v>
      </c>
      <c r="J579" s="8"/>
      <c r="K579" s="8" t="s">
        <v>204</v>
      </c>
      <c r="L579" s="8"/>
      <c r="M579" s="8" t="s">
        <v>265</v>
      </c>
      <c r="N579" s="8"/>
      <c r="O579" s="8" t="s">
        <v>288</v>
      </c>
      <c r="P579" s="8"/>
      <c r="Q579" s="20"/>
      <c r="R579" s="8"/>
      <c r="S579" s="8" t="s">
        <v>147</v>
      </c>
      <c r="T579" s="8"/>
      <c r="U579" s="10">
        <v>96.35</v>
      </c>
      <c r="V579" s="8"/>
      <c r="W579" s="10">
        <f t="shared" si="22"/>
        <v>3207.34</v>
      </c>
    </row>
    <row r="580" spans="1:23" ht="15.75" thickBot="1" x14ac:dyDescent="0.3">
      <c r="A580" s="8"/>
      <c r="B580" s="8"/>
      <c r="C580" s="8"/>
      <c r="D580" s="8"/>
      <c r="E580" s="8"/>
      <c r="F580" s="8"/>
      <c r="G580" s="8" t="s">
        <v>51</v>
      </c>
      <c r="H580" s="8"/>
      <c r="I580" s="9">
        <v>43389</v>
      </c>
      <c r="J580" s="8"/>
      <c r="K580" s="8" t="s">
        <v>187</v>
      </c>
      <c r="L580" s="8"/>
      <c r="M580" s="8" t="s">
        <v>116</v>
      </c>
      <c r="N580" s="8"/>
      <c r="O580" s="8" t="s">
        <v>287</v>
      </c>
      <c r="P580" s="8"/>
      <c r="Q580" s="20"/>
      <c r="R580" s="8"/>
      <c r="S580" s="8" t="s">
        <v>147</v>
      </c>
      <c r="T580" s="8"/>
      <c r="U580" s="11">
        <v>37.82</v>
      </c>
      <c r="V580" s="8"/>
      <c r="W580" s="11">
        <f t="shared" si="22"/>
        <v>3245.16</v>
      </c>
    </row>
    <row r="581" spans="1:23" x14ac:dyDescent="0.25">
      <c r="A581" s="8"/>
      <c r="B581" s="8"/>
      <c r="C581" s="8"/>
      <c r="D581" s="8" t="s">
        <v>164</v>
      </c>
      <c r="E581" s="8"/>
      <c r="F581" s="8"/>
      <c r="G581" s="8"/>
      <c r="H581" s="8"/>
      <c r="I581" s="9"/>
      <c r="J581" s="8"/>
      <c r="K581" s="8"/>
      <c r="L581" s="8"/>
      <c r="M581" s="8"/>
      <c r="N581" s="8"/>
      <c r="O581" s="8"/>
      <c r="P581" s="8"/>
      <c r="Q581" s="21"/>
      <c r="R581" s="8"/>
      <c r="S581" s="8"/>
      <c r="T581" s="8"/>
      <c r="U581" s="10">
        <f>ROUND(SUM(U559:U580),5)</f>
        <v>3245.16</v>
      </c>
      <c r="V581" s="8"/>
      <c r="W581" s="10">
        <f>W580</f>
        <v>3245.16</v>
      </c>
    </row>
    <row r="582" spans="1:23" x14ac:dyDescent="0.25">
      <c r="A582" s="8"/>
      <c r="B582" s="8"/>
      <c r="C582" s="8"/>
      <c r="D582" s="8"/>
      <c r="E582" s="8"/>
      <c r="F582" s="8"/>
      <c r="G582" s="8"/>
      <c r="H582" s="8"/>
      <c r="I582" s="9"/>
      <c r="J582" s="8"/>
      <c r="K582" s="8"/>
      <c r="L582" s="8"/>
      <c r="M582" s="8"/>
      <c r="N582" s="8"/>
      <c r="O582" s="8"/>
      <c r="P582" s="8"/>
      <c r="Q582" s="21"/>
      <c r="R582" s="8"/>
      <c r="S582" s="31" t="s">
        <v>381</v>
      </c>
      <c r="T582" s="31"/>
      <c r="U582" s="33"/>
      <c r="V582" s="31"/>
      <c r="W582" s="34">
        <v>750</v>
      </c>
    </row>
    <row r="583" spans="1:23" x14ac:dyDescent="0.25">
      <c r="A583" s="8"/>
      <c r="B583" s="8"/>
      <c r="C583" s="8"/>
      <c r="D583" s="8"/>
      <c r="E583" s="8"/>
      <c r="F583" s="8"/>
      <c r="G583" s="8"/>
      <c r="H583" s="8"/>
      <c r="I583" s="9"/>
      <c r="J583" s="8"/>
      <c r="K583" s="8"/>
      <c r="L583" s="8"/>
      <c r="M583" s="8"/>
      <c r="N583" s="8"/>
      <c r="O583" s="8"/>
      <c r="P583" s="8"/>
      <c r="Q583" s="21"/>
      <c r="R583" s="8"/>
      <c r="S583" s="31"/>
      <c r="T583" s="31"/>
      <c r="U583" s="33"/>
      <c r="V583" s="31"/>
      <c r="W583" s="33">
        <f>W580+W582</f>
        <v>3995.16</v>
      </c>
    </row>
    <row r="584" spans="1:23" x14ac:dyDescent="0.25">
      <c r="A584" s="5"/>
      <c r="B584" s="5"/>
      <c r="C584" s="5"/>
      <c r="D584" s="5" t="s">
        <v>165</v>
      </c>
      <c r="E584" s="5"/>
      <c r="F584" s="5"/>
      <c r="G584" s="5"/>
      <c r="H584" s="5"/>
      <c r="I584" s="6"/>
      <c r="J584" s="5"/>
      <c r="K584" s="5"/>
      <c r="L584" s="5"/>
      <c r="M584" s="5"/>
      <c r="N584" s="5"/>
      <c r="O584" s="5"/>
      <c r="P584" s="5"/>
      <c r="Q584" s="19"/>
      <c r="R584" s="5"/>
      <c r="S584" s="5"/>
      <c r="T584" s="5"/>
      <c r="U584" s="7"/>
      <c r="V584" s="5"/>
      <c r="W584" s="7"/>
    </row>
    <row r="585" spans="1:23" x14ac:dyDescent="0.25">
      <c r="A585" s="8"/>
      <c r="B585" s="8"/>
      <c r="C585" s="8"/>
      <c r="D585" s="8"/>
      <c r="E585" s="8"/>
      <c r="F585" s="8"/>
      <c r="G585" s="8" t="s">
        <v>51</v>
      </c>
      <c r="H585" s="8"/>
      <c r="I585" s="9">
        <v>43231</v>
      </c>
      <c r="J585" s="8"/>
      <c r="K585" s="8" t="s">
        <v>197</v>
      </c>
      <c r="L585" s="8"/>
      <c r="M585" s="8" t="s">
        <v>116</v>
      </c>
      <c r="N585" s="8"/>
      <c r="O585" s="8" t="s">
        <v>296</v>
      </c>
      <c r="P585" s="8"/>
      <c r="Q585" s="20"/>
      <c r="R585" s="8"/>
      <c r="S585" s="8" t="s">
        <v>147</v>
      </c>
      <c r="T585" s="8"/>
      <c r="U585" s="10">
        <v>47.19</v>
      </c>
      <c r="V585" s="8"/>
      <c r="W585" s="10">
        <f>ROUND(W584+U585,5)</f>
        <v>47.19</v>
      </c>
    </row>
    <row r="586" spans="1:23" x14ac:dyDescent="0.25">
      <c r="A586" s="8"/>
      <c r="B586" s="8"/>
      <c r="C586" s="8"/>
      <c r="D586" s="8"/>
      <c r="E586" s="8"/>
      <c r="F586" s="8"/>
      <c r="G586" s="8" t="s">
        <v>51</v>
      </c>
      <c r="H586" s="8"/>
      <c r="I586" s="9">
        <v>43266</v>
      </c>
      <c r="J586" s="8"/>
      <c r="K586" s="8" t="s">
        <v>197</v>
      </c>
      <c r="L586" s="8"/>
      <c r="M586" s="8" t="s">
        <v>116</v>
      </c>
      <c r="N586" s="8"/>
      <c r="O586" s="8"/>
      <c r="P586" s="8"/>
      <c r="Q586" s="20"/>
      <c r="R586" s="8"/>
      <c r="S586" s="8" t="s">
        <v>147</v>
      </c>
      <c r="T586" s="8"/>
      <c r="U586" s="10">
        <v>9.68</v>
      </c>
      <c r="V586" s="8"/>
      <c r="W586" s="10">
        <f>ROUND(W585+U586,5)</f>
        <v>56.87</v>
      </c>
    </row>
    <row r="587" spans="1:23" ht="15.75" thickBot="1" x14ac:dyDescent="0.3">
      <c r="A587" s="8"/>
      <c r="B587" s="8"/>
      <c r="C587" s="8"/>
      <c r="D587" s="8"/>
      <c r="E587" s="8"/>
      <c r="F587" s="8"/>
      <c r="G587" s="8" t="s">
        <v>51</v>
      </c>
      <c r="H587" s="8"/>
      <c r="I587" s="9">
        <v>43277</v>
      </c>
      <c r="J587" s="8"/>
      <c r="K587" s="8" t="s">
        <v>205</v>
      </c>
      <c r="L587" s="8"/>
      <c r="M587" s="8" t="s">
        <v>116</v>
      </c>
      <c r="N587" s="8"/>
      <c r="O587" s="8" t="s">
        <v>300</v>
      </c>
      <c r="P587" s="8"/>
      <c r="Q587" s="20"/>
      <c r="R587" s="8"/>
      <c r="S587" s="8" t="s">
        <v>147</v>
      </c>
      <c r="T587" s="8"/>
      <c r="U587" s="11">
        <v>31.46</v>
      </c>
      <c r="V587" s="8"/>
      <c r="W587" s="11">
        <f>ROUND(W586+U587,5)</f>
        <v>88.33</v>
      </c>
    </row>
    <row r="588" spans="1:23" x14ac:dyDescent="0.25">
      <c r="A588" s="8"/>
      <c r="B588" s="8"/>
      <c r="C588" s="8"/>
      <c r="D588" s="8" t="s">
        <v>166</v>
      </c>
      <c r="E588" s="8"/>
      <c r="F588" s="8"/>
      <c r="G588" s="8"/>
      <c r="H588" s="8"/>
      <c r="I588" s="9"/>
      <c r="J588" s="8"/>
      <c r="K588" s="8"/>
      <c r="L588" s="8"/>
      <c r="M588" s="8"/>
      <c r="N588" s="8"/>
      <c r="O588" s="8"/>
      <c r="P588" s="8"/>
      <c r="Q588" s="21"/>
      <c r="R588" s="8"/>
      <c r="S588" s="8"/>
      <c r="T588" s="8"/>
      <c r="U588" s="10">
        <f>ROUND(SUM(U584:U587),5)</f>
        <v>88.33</v>
      </c>
      <c r="V588" s="8"/>
      <c r="W588" s="10">
        <f>W587</f>
        <v>88.33</v>
      </c>
    </row>
    <row r="589" spans="1:23" x14ac:dyDescent="0.25">
      <c r="A589" s="5"/>
      <c r="B589" s="5"/>
      <c r="C589" s="5"/>
      <c r="D589" s="5" t="s">
        <v>167</v>
      </c>
      <c r="E589" s="5"/>
      <c r="F589" s="5"/>
      <c r="G589" s="5"/>
      <c r="H589" s="5"/>
      <c r="I589" s="6"/>
      <c r="J589" s="5"/>
      <c r="K589" s="5"/>
      <c r="L589" s="5"/>
      <c r="M589" s="5"/>
      <c r="N589" s="5"/>
      <c r="O589" s="5"/>
      <c r="P589" s="5"/>
      <c r="Q589" s="19"/>
      <c r="R589" s="5"/>
      <c r="S589" s="5"/>
      <c r="T589" s="5"/>
      <c r="U589" s="7"/>
      <c r="V589" s="5"/>
      <c r="W589" s="7"/>
    </row>
    <row r="590" spans="1:23" x14ac:dyDescent="0.25">
      <c r="A590" s="8"/>
      <c r="B590" s="8"/>
      <c r="C590" s="8"/>
      <c r="D590" s="8"/>
      <c r="E590" s="8"/>
      <c r="F590" s="8"/>
      <c r="G590" s="8" t="s">
        <v>51</v>
      </c>
      <c r="H590" s="8"/>
      <c r="I590" s="9">
        <v>43131</v>
      </c>
      <c r="J590" s="8"/>
      <c r="K590" s="8" t="s">
        <v>206</v>
      </c>
      <c r="L590" s="8"/>
      <c r="M590" s="8" t="s">
        <v>272</v>
      </c>
      <c r="N590" s="8"/>
      <c r="O590" s="8" t="s">
        <v>301</v>
      </c>
      <c r="P590" s="8"/>
      <c r="Q590" s="20"/>
      <c r="R590" s="8"/>
      <c r="S590" s="8" t="s">
        <v>147</v>
      </c>
      <c r="T590" s="8"/>
      <c r="U590" s="10">
        <v>52.82</v>
      </c>
      <c r="V590" s="8"/>
      <c r="W590" s="10">
        <f t="shared" ref="W590:W604" si="23">ROUND(W589+U590,5)</f>
        <v>52.82</v>
      </c>
    </row>
    <row r="591" spans="1:23" x14ac:dyDescent="0.25">
      <c r="A591" s="8"/>
      <c r="B591" s="8"/>
      <c r="C591" s="8"/>
      <c r="D591" s="8"/>
      <c r="E591" s="8"/>
      <c r="F591" s="8"/>
      <c r="G591" s="8" t="s">
        <v>51</v>
      </c>
      <c r="H591" s="8"/>
      <c r="I591" s="9">
        <v>43133</v>
      </c>
      <c r="J591" s="8"/>
      <c r="K591" s="8" t="s">
        <v>207</v>
      </c>
      <c r="L591" s="8"/>
      <c r="M591" s="8" t="s">
        <v>273</v>
      </c>
      <c r="N591" s="8"/>
      <c r="O591" s="8" t="s">
        <v>302</v>
      </c>
      <c r="P591" s="8"/>
      <c r="Q591" s="20"/>
      <c r="R591" s="8"/>
      <c r="S591" s="8" t="s">
        <v>147</v>
      </c>
      <c r="T591" s="8"/>
      <c r="U591" s="10">
        <v>420</v>
      </c>
      <c r="V591" s="8"/>
      <c r="W591" s="10">
        <f t="shared" si="23"/>
        <v>472.82</v>
      </c>
    </row>
    <row r="592" spans="1:23" x14ac:dyDescent="0.25">
      <c r="A592" s="8"/>
      <c r="B592" s="8"/>
      <c r="C592" s="8"/>
      <c r="D592" s="8"/>
      <c r="E592" s="8"/>
      <c r="F592" s="8"/>
      <c r="G592" s="8" t="s">
        <v>51</v>
      </c>
      <c r="H592" s="8"/>
      <c r="I592" s="9">
        <v>43155</v>
      </c>
      <c r="J592" s="8"/>
      <c r="K592" s="8" t="s">
        <v>208</v>
      </c>
      <c r="L592" s="8"/>
      <c r="M592" s="8" t="s">
        <v>272</v>
      </c>
      <c r="N592" s="8"/>
      <c r="O592" s="8" t="s">
        <v>303</v>
      </c>
      <c r="P592" s="8"/>
      <c r="Q592" s="20"/>
      <c r="R592" s="8"/>
      <c r="S592" s="8" t="s">
        <v>147</v>
      </c>
      <c r="T592" s="8"/>
      <c r="U592" s="10">
        <v>87.05</v>
      </c>
      <c r="V592" s="8"/>
      <c r="W592" s="10">
        <f t="shared" si="23"/>
        <v>559.87</v>
      </c>
    </row>
    <row r="593" spans="1:23" x14ac:dyDescent="0.25">
      <c r="A593" s="8"/>
      <c r="B593" s="8"/>
      <c r="C593" s="8"/>
      <c r="D593" s="8"/>
      <c r="E593" s="8"/>
      <c r="F593" s="8"/>
      <c r="G593" s="8" t="s">
        <v>51</v>
      </c>
      <c r="H593" s="8"/>
      <c r="I593" s="9">
        <v>43186</v>
      </c>
      <c r="J593" s="8"/>
      <c r="K593" s="8" t="s">
        <v>209</v>
      </c>
      <c r="L593" s="8"/>
      <c r="M593" s="8" t="s">
        <v>271</v>
      </c>
      <c r="N593" s="8"/>
      <c r="O593" s="8" t="s">
        <v>304</v>
      </c>
      <c r="P593" s="8"/>
      <c r="Q593" s="20"/>
      <c r="R593" s="8"/>
      <c r="S593" s="8" t="s">
        <v>147</v>
      </c>
      <c r="T593" s="8"/>
      <c r="U593" s="10">
        <v>933.92</v>
      </c>
      <c r="V593" s="8"/>
      <c r="W593" s="10">
        <f t="shared" si="23"/>
        <v>1493.79</v>
      </c>
    </row>
    <row r="594" spans="1:23" x14ac:dyDescent="0.25">
      <c r="A594" s="8"/>
      <c r="B594" s="8"/>
      <c r="C594" s="8"/>
      <c r="D594" s="8"/>
      <c r="E594" s="8"/>
      <c r="F594" s="8"/>
      <c r="G594" s="8" t="s">
        <v>51</v>
      </c>
      <c r="H594" s="8"/>
      <c r="I594" s="9">
        <v>43191</v>
      </c>
      <c r="J594" s="8"/>
      <c r="K594" s="8" t="s">
        <v>210</v>
      </c>
      <c r="L594" s="8"/>
      <c r="M594" s="8" t="s">
        <v>274</v>
      </c>
      <c r="N594" s="8"/>
      <c r="O594" s="8" t="s">
        <v>305</v>
      </c>
      <c r="P594" s="8"/>
      <c r="Q594" s="20"/>
      <c r="R594" s="8"/>
      <c r="S594" s="8" t="s">
        <v>147</v>
      </c>
      <c r="T594" s="8"/>
      <c r="U594" s="10">
        <v>130</v>
      </c>
      <c r="V594" s="8"/>
      <c r="W594" s="10">
        <f t="shared" si="23"/>
        <v>1623.79</v>
      </c>
    </row>
    <row r="595" spans="1:23" x14ac:dyDescent="0.25">
      <c r="A595" s="8"/>
      <c r="B595" s="8"/>
      <c r="C595" s="8"/>
      <c r="D595" s="8"/>
      <c r="E595" s="8"/>
      <c r="F595" s="8"/>
      <c r="G595" s="8" t="s">
        <v>51</v>
      </c>
      <c r="H595" s="8"/>
      <c r="I595" s="9">
        <v>43195</v>
      </c>
      <c r="J595" s="8"/>
      <c r="K595" s="8" t="s">
        <v>211</v>
      </c>
      <c r="L595" s="8"/>
      <c r="M595" s="8" t="s">
        <v>275</v>
      </c>
      <c r="N595" s="8"/>
      <c r="O595" s="8" t="s">
        <v>306</v>
      </c>
      <c r="P595" s="8"/>
      <c r="Q595" s="20"/>
      <c r="R595" s="8"/>
      <c r="S595" s="8" t="s">
        <v>147</v>
      </c>
      <c r="T595" s="8"/>
      <c r="U595" s="10">
        <v>126.72</v>
      </c>
      <c r="V595" s="8"/>
      <c r="W595" s="10">
        <f t="shared" si="23"/>
        <v>1750.51</v>
      </c>
    </row>
    <row r="596" spans="1:23" x14ac:dyDescent="0.25">
      <c r="A596" s="8"/>
      <c r="B596" s="8"/>
      <c r="C596" s="8"/>
      <c r="D596" s="8"/>
      <c r="E596" s="8"/>
      <c r="F596" s="8"/>
      <c r="G596" s="8" t="s">
        <v>51</v>
      </c>
      <c r="H596" s="8"/>
      <c r="I596" s="9">
        <v>43239</v>
      </c>
      <c r="J596" s="8"/>
      <c r="K596" s="8" t="s">
        <v>212</v>
      </c>
      <c r="L596" s="8"/>
      <c r="M596" s="8" t="s">
        <v>276</v>
      </c>
      <c r="N596" s="8"/>
      <c r="O596" s="8" t="s">
        <v>307</v>
      </c>
      <c r="P596" s="8"/>
      <c r="Q596" s="20"/>
      <c r="R596" s="8"/>
      <c r="S596" s="8" t="s">
        <v>147</v>
      </c>
      <c r="T596" s="8"/>
      <c r="U596" s="10">
        <v>1650.66</v>
      </c>
      <c r="V596" s="8"/>
      <c r="W596" s="10">
        <f t="shared" si="23"/>
        <v>3401.17</v>
      </c>
    </row>
    <row r="597" spans="1:23" x14ac:dyDescent="0.25">
      <c r="A597" s="8"/>
      <c r="B597" s="8"/>
      <c r="C597" s="8"/>
      <c r="D597" s="8"/>
      <c r="E597" s="8"/>
      <c r="F597" s="8"/>
      <c r="G597" s="8" t="s">
        <v>51</v>
      </c>
      <c r="H597" s="8"/>
      <c r="I597" s="9">
        <v>43240</v>
      </c>
      <c r="J597" s="8"/>
      <c r="K597" s="8" t="s">
        <v>187</v>
      </c>
      <c r="L597" s="8"/>
      <c r="M597" s="8" t="s">
        <v>116</v>
      </c>
      <c r="N597" s="8"/>
      <c r="O597" s="8" t="s">
        <v>287</v>
      </c>
      <c r="P597" s="8"/>
      <c r="Q597" s="20"/>
      <c r="R597" s="8"/>
      <c r="S597" s="8" t="s">
        <v>147</v>
      </c>
      <c r="T597" s="8"/>
      <c r="U597" s="10">
        <v>175.94</v>
      </c>
      <c r="V597" s="8"/>
      <c r="W597" s="10">
        <f t="shared" si="23"/>
        <v>3577.11</v>
      </c>
    </row>
    <row r="598" spans="1:23" x14ac:dyDescent="0.25">
      <c r="A598" s="8"/>
      <c r="B598" s="8"/>
      <c r="C598" s="8"/>
      <c r="D598" s="8"/>
      <c r="E598" s="8"/>
      <c r="F598" s="8"/>
      <c r="G598" s="8" t="s">
        <v>51</v>
      </c>
      <c r="H598" s="8"/>
      <c r="I598" s="9">
        <v>43281</v>
      </c>
      <c r="J598" s="8"/>
      <c r="K598" s="8" t="s">
        <v>213</v>
      </c>
      <c r="L598" s="8"/>
      <c r="M598" s="8" t="s">
        <v>267</v>
      </c>
      <c r="N598" s="8"/>
      <c r="O598" s="8"/>
      <c r="P598" s="8"/>
      <c r="Q598" s="20"/>
      <c r="R598" s="8"/>
      <c r="S598" s="8" t="s">
        <v>147</v>
      </c>
      <c r="T598" s="8"/>
      <c r="U598" s="10">
        <v>350</v>
      </c>
      <c r="V598" s="8"/>
      <c r="W598" s="10">
        <f t="shared" si="23"/>
        <v>3927.11</v>
      </c>
    </row>
    <row r="599" spans="1:23" x14ac:dyDescent="0.25">
      <c r="A599" s="8"/>
      <c r="B599" s="8"/>
      <c r="C599" s="8"/>
      <c r="D599" s="8"/>
      <c r="E599" s="8"/>
      <c r="F599" s="8"/>
      <c r="G599" s="8" t="s">
        <v>51</v>
      </c>
      <c r="H599" s="8"/>
      <c r="I599" s="9">
        <v>43284</v>
      </c>
      <c r="J599" s="8"/>
      <c r="K599" s="8" t="s">
        <v>214</v>
      </c>
      <c r="L599" s="8"/>
      <c r="M599" s="8" t="s">
        <v>272</v>
      </c>
      <c r="N599" s="8"/>
      <c r="O599" s="8" t="s">
        <v>303</v>
      </c>
      <c r="P599" s="8"/>
      <c r="Q599" s="20"/>
      <c r="R599" s="8"/>
      <c r="S599" s="8" t="s">
        <v>147</v>
      </c>
      <c r="T599" s="8"/>
      <c r="U599" s="10">
        <v>114.32</v>
      </c>
      <c r="V599" s="8"/>
      <c r="W599" s="10">
        <f t="shared" si="23"/>
        <v>4041.43</v>
      </c>
    </row>
    <row r="600" spans="1:23" x14ac:dyDescent="0.25">
      <c r="A600" s="8"/>
      <c r="B600" s="8"/>
      <c r="C600" s="8"/>
      <c r="D600" s="8"/>
      <c r="E600" s="8"/>
      <c r="F600" s="8"/>
      <c r="G600" s="8" t="s">
        <v>51</v>
      </c>
      <c r="H600" s="8"/>
      <c r="I600" s="9">
        <v>43291</v>
      </c>
      <c r="J600" s="8"/>
      <c r="K600" s="8" t="s">
        <v>215</v>
      </c>
      <c r="L600" s="8"/>
      <c r="M600" s="8" t="s">
        <v>272</v>
      </c>
      <c r="N600" s="8"/>
      <c r="O600" s="8" t="s">
        <v>303</v>
      </c>
      <c r="P600" s="8"/>
      <c r="Q600" s="20"/>
      <c r="R600" s="8"/>
      <c r="S600" s="8" t="s">
        <v>147</v>
      </c>
      <c r="T600" s="8"/>
      <c r="U600" s="10">
        <v>159.69999999999999</v>
      </c>
      <c r="V600" s="8"/>
      <c r="W600" s="10">
        <f t="shared" si="23"/>
        <v>4201.13</v>
      </c>
    </row>
    <row r="601" spans="1:23" x14ac:dyDescent="0.25">
      <c r="A601" s="8"/>
      <c r="B601" s="8"/>
      <c r="C601" s="8"/>
      <c r="D601" s="8"/>
      <c r="E601" s="8"/>
      <c r="F601" s="8"/>
      <c r="G601" s="8" t="s">
        <v>51</v>
      </c>
      <c r="H601" s="8"/>
      <c r="I601" s="9">
        <v>43320</v>
      </c>
      <c r="J601" s="8"/>
      <c r="K601" s="8" t="s">
        <v>216</v>
      </c>
      <c r="L601" s="8"/>
      <c r="M601" s="8" t="s">
        <v>116</v>
      </c>
      <c r="N601" s="8"/>
      <c r="O601" s="8" t="s">
        <v>308</v>
      </c>
      <c r="P601" s="8"/>
      <c r="Q601" s="20"/>
      <c r="R601" s="8"/>
      <c r="S601" s="8" t="s">
        <v>147</v>
      </c>
      <c r="T601" s="8"/>
      <c r="U601" s="10">
        <v>332.74</v>
      </c>
      <c r="V601" s="8"/>
      <c r="W601" s="10">
        <f t="shared" si="23"/>
        <v>4533.87</v>
      </c>
    </row>
    <row r="602" spans="1:23" x14ac:dyDescent="0.25">
      <c r="A602" s="8"/>
      <c r="B602" s="8"/>
      <c r="C602" s="8"/>
      <c r="D602" s="8"/>
      <c r="E602" s="8"/>
      <c r="F602" s="8"/>
      <c r="G602" s="8" t="s">
        <v>186</v>
      </c>
      <c r="H602" s="8"/>
      <c r="I602" s="9">
        <v>43356</v>
      </c>
      <c r="J602" s="8"/>
      <c r="K602" s="8" t="s">
        <v>217</v>
      </c>
      <c r="L602" s="8"/>
      <c r="M602" s="8" t="s">
        <v>274</v>
      </c>
      <c r="N602" s="8"/>
      <c r="O602" s="8" t="s">
        <v>309</v>
      </c>
      <c r="P602" s="8"/>
      <c r="Q602" s="20"/>
      <c r="R602" s="8"/>
      <c r="S602" s="8" t="s">
        <v>146</v>
      </c>
      <c r="T602" s="8"/>
      <c r="U602" s="10">
        <v>130</v>
      </c>
      <c r="V602" s="8"/>
      <c r="W602" s="10">
        <f t="shared" si="23"/>
        <v>4663.87</v>
      </c>
    </row>
    <row r="603" spans="1:23" x14ac:dyDescent="0.25">
      <c r="A603" s="8"/>
      <c r="B603" s="8"/>
      <c r="C603" s="8"/>
      <c r="D603" s="8"/>
      <c r="E603" s="8"/>
      <c r="F603" s="8"/>
      <c r="G603" s="8" t="s">
        <v>51</v>
      </c>
      <c r="H603" s="8"/>
      <c r="I603" s="9">
        <v>43357</v>
      </c>
      <c r="J603" s="8"/>
      <c r="K603" s="8" t="s">
        <v>187</v>
      </c>
      <c r="L603" s="8"/>
      <c r="M603" s="8" t="s">
        <v>116</v>
      </c>
      <c r="N603" s="8"/>
      <c r="O603" s="8" t="s">
        <v>310</v>
      </c>
      <c r="P603" s="8"/>
      <c r="Q603" s="20"/>
      <c r="R603" s="8"/>
      <c r="S603" s="8" t="s">
        <v>147</v>
      </c>
      <c r="T603" s="8"/>
      <c r="U603" s="10">
        <v>206</v>
      </c>
      <c r="V603" s="8"/>
      <c r="W603" s="10">
        <f t="shared" si="23"/>
        <v>4869.87</v>
      </c>
    </row>
    <row r="604" spans="1:23" ht="15.75" thickBot="1" x14ac:dyDescent="0.3">
      <c r="A604" s="8"/>
      <c r="B604" s="8"/>
      <c r="C604" s="8"/>
      <c r="D604" s="8"/>
      <c r="E604" s="8"/>
      <c r="F604" s="8"/>
      <c r="G604" s="8" t="s">
        <v>51</v>
      </c>
      <c r="H604" s="8"/>
      <c r="I604" s="9">
        <v>43376</v>
      </c>
      <c r="J604" s="8"/>
      <c r="K604" s="8"/>
      <c r="L604" s="8"/>
      <c r="M604" s="8" t="s">
        <v>277</v>
      </c>
      <c r="N604" s="8"/>
      <c r="O604" s="8" t="s">
        <v>311</v>
      </c>
      <c r="P604" s="8"/>
      <c r="Q604" s="20"/>
      <c r="R604" s="8"/>
      <c r="S604" s="8" t="s">
        <v>147</v>
      </c>
      <c r="T604" s="8"/>
      <c r="U604" s="11">
        <v>500</v>
      </c>
      <c r="V604" s="8"/>
      <c r="W604" s="11">
        <f t="shared" si="23"/>
        <v>5369.87</v>
      </c>
    </row>
    <row r="605" spans="1:23" x14ac:dyDescent="0.25">
      <c r="A605" s="8"/>
      <c r="B605" s="8"/>
      <c r="C605" s="8"/>
      <c r="D605" s="8" t="s">
        <v>168</v>
      </c>
      <c r="E605" s="8"/>
      <c r="F605" s="8"/>
      <c r="G605" s="8"/>
      <c r="H605" s="8"/>
      <c r="I605" s="9"/>
      <c r="J605" s="8"/>
      <c r="K605" s="8"/>
      <c r="L605" s="8"/>
      <c r="M605" s="8"/>
      <c r="N605" s="8"/>
      <c r="O605" s="8"/>
      <c r="P605" s="8"/>
      <c r="Q605" s="21"/>
      <c r="R605" s="8"/>
      <c r="S605" s="8"/>
      <c r="T605" s="8"/>
      <c r="U605" s="10">
        <f>ROUND(SUM(U589:U604),5)</f>
        <v>5369.87</v>
      </c>
      <c r="V605" s="8"/>
      <c r="W605" s="10">
        <f>W604</f>
        <v>5369.87</v>
      </c>
    </row>
    <row r="606" spans="1:23" x14ac:dyDescent="0.25">
      <c r="A606" s="8"/>
      <c r="B606" s="8"/>
      <c r="C606" s="8"/>
      <c r="D606" s="8"/>
      <c r="E606" s="8"/>
      <c r="F606" s="8"/>
      <c r="G606" s="8"/>
      <c r="H606" s="8"/>
      <c r="I606" s="9"/>
      <c r="J606" s="8"/>
      <c r="K606" s="8"/>
      <c r="L606" s="8"/>
      <c r="M606" s="8"/>
      <c r="N606" s="8"/>
      <c r="O606" s="8"/>
      <c r="P606" s="8"/>
      <c r="Q606" s="21"/>
      <c r="R606" s="8"/>
      <c r="S606" s="31" t="s">
        <v>381</v>
      </c>
      <c r="T606" s="31"/>
      <c r="U606" s="33"/>
      <c r="V606" s="31"/>
      <c r="W606" s="34">
        <v>2000</v>
      </c>
    </row>
    <row r="607" spans="1:23" x14ac:dyDescent="0.25">
      <c r="A607" s="8"/>
      <c r="B607" s="8"/>
      <c r="C607" s="8"/>
      <c r="D607" s="8"/>
      <c r="E607" s="8"/>
      <c r="F607" s="8"/>
      <c r="G607" s="8"/>
      <c r="H607" s="8"/>
      <c r="I607" s="9"/>
      <c r="J607" s="8"/>
      <c r="K607" s="8"/>
      <c r="L607" s="8"/>
      <c r="M607" s="8"/>
      <c r="N607" s="8"/>
      <c r="O607" s="8"/>
      <c r="P607" s="8"/>
      <c r="Q607" s="21"/>
      <c r="R607" s="8"/>
      <c r="S607" s="31"/>
      <c r="T607" s="31"/>
      <c r="U607" s="33"/>
      <c r="V607" s="31"/>
      <c r="W607" s="33">
        <f>W604+W606</f>
        <v>7369.87</v>
      </c>
    </row>
    <row r="608" spans="1:23" x14ac:dyDescent="0.25">
      <c r="A608" s="5"/>
      <c r="B608" s="5"/>
      <c r="C608" s="5"/>
      <c r="D608" s="5" t="s">
        <v>169</v>
      </c>
      <c r="E608" s="5"/>
      <c r="F608" s="5"/>
      <c r="G608" s="5"/>
      <c r="H608" s="5"/>
      <c r="I608" s="6"/>
      <c r="J608" s="5"/>
      <c r="K608" s="5"/>
      <c r="L608" s="5"/>
      <c r="M608" s="5"/>
      <c r="N608" s="5"/>
      <c r="O608" s="5"/>
      <c r="P608" s="5"/>
      <c r="Q608" s="19"/>
      <c r="R608" s="5"/>
      <c r="S608" s="5"/>
      <c r="T608" s="5"/>
      <c r="U608" s="7"/>
      <c r="V608" s="5"/>
      <c r="W608" s="7"/>
    </row>
    <row r="609" spans="1:23" x14ac:dyDescent="0.25">
      <c r="A609" s="8"/>
      <c r="B609" s="8"/>
      <c r="C609" s="8"/>
      <c r="D609" s="8"/>
      <c r="E609" s="8"/>
      <c r="F609" s="8"/>
      <c r="G609" s="8" t="s">
        <v>51</v>
      </c>
      <c r="H609" s="8"/>
      <c r="I609" s="9">
        <v>43111</v>
      </c>
      <c r="J609" s="8"/>
      <c r="K609" s="8" t="s">
        <v>218</v>
      </c>
      <c r="L609" s="8"/>
      <c r="M609" s="8" t="s">
        <v>278</v>
      </c>
      <c r="N609" s="8"/>
      <c r="O609" s="8" t="s">
        <v>312</v>
      </c>
      <c r="P609" s="8"/>
      <c r="Q609" s="20"/>
      <c r="R609" s="8"/>
      <c r="S609" s="8" t="s">
        <v>147</v>
      </c>
      <c r="T609" s="8"/>
      <c r="U609" s="10">
        <v>655</v>
      </c>
      <c r="V609" s="8"/>
      <c r="W609" s="10">
        <f t="shared" ref="W609:W628" si="24">ROUND(W608+U609,5)</f>
        <v>655</v>
      </c>
    </row>
    <row r="610" spans="1:23" x14ac:dyDescent="0.25">
      <c r="A610" s="8"/>
      <c r="B610" s="8"/>
      <c r="C610" s="8"/>
      <c r="D610" s="8"/>
      <c r="E610" s="8"/>
      <c r="F610" s="8"/>
      <c r="G610" s="8" t="s">
        <v>51</v>
      </c>
      <c r="H610" s="8"/>
      <c r="I610" s="9">
        <v>43115</v>
      </c>
      <c r="J610" s="8"/>
      <c r="K610" s="8" t="s">
        <v>219</v>
      </c>
      <c r="L610" s="8"/>
      <c r="M610" s="8" t="s">
        <v>278</v>
      </c>
      <c r="N610" s="8"/>
      <c r="O610" s="8" t="s">
        <v>313</v>
      </c>
      <c r="P610" s="8"/>
      <c r="Q610" s="20"/>
      <c r="R610" s="8"/>
      <c r="S610" s="8" t="s">
        <v>147</v>
      </c>
      <c r="T610" s="8"/>
      <c r="U610" s="10">
        <v>129</v>
      </c>
      <c r="V610" s="8"/>
      <c r="W610" s="10">
        <f t="shared" si="24"/>
        <v>784</v>
      </c>
    </row>
    <row r="611" spans="1:23" x14ac:dyDescent="0.25">
      <c r="A611" s="8"/>
      <c r="B611" s="8"/>
      <c r="C611" s="8"/>
      <c r="D611" s="8"/>
      <c r="E611" s="8"/>
      <c r="F611" s="8"/>
      <c r="G611" s="8" t="s">
        <v>51</v>
      </c>
      <c r="H611" s="8"/>
      <c r="I611" s="9">
        <v>43119</v>
      </c>
      <c r="J611" s="8"/>
      <c r="K611" s="8" t="s">
        <v>220</v>
      </c>
      <c r="L611" s="8"/>
      <c r="M611" s="8" t="s">
        <v>278</v>
      </c>
      <c r="N611" s="8"/>
      <c r="O611" s="8" t="s">
        <v>314</v>
      </c>
      <c r="P611" s="8"/>
      <c r="Q611" s="20"/>
      <c r="R611" s="8"/>
      <c r="S611" s="8" t="s">
        <v>147</v>
      </c>
      <c r="T611" s="8"/>
      <c r="U611" s="10">
        <v>471.25</v>
      </c>
      <c r="V611" s="8"/>
      <c r="W611" s="10">
        <f t="shared" si="24"/>
        <v>1255.25</v>
      </c>
    </row>
    <row r="612" spans="1:23" x14ac:dyDescent="0.25">
      <c r="A612" s="8"/>
      <c r="B612" s="8"/>
      <c r="C612" s="8"/>
      <c r="D612" s="8"/>
      <c r="E612" s="8"/>
      <c r="F612" s="8"/>
      <c r="G612" s="8" t="s">
        <v>51</v>
      </c>
      <c r="H612" s="8"/>
      <c r="I612" s="9">
        <v>43122</v>
      </c>
      <c r="J612" s="8"/>
      <c r="K612" s="8" t="s">
        <v>221</v>
      </c>
      <c r="L612" s="8"/>
      <c r="M612" s="8" t="s">
        <v>274</v>
      </c>
      <c r="N612" s="8"/>
      <c r="O612" s="8" t="s">
        <v>315</v>
      </c>
      <c r="P612" s="8"/>
      <c r="Q612" s="20"/>
      <c r="R612" s="8"/>
      <c r="S612" s="8" t="s">
        <v>147</v>
      </c>
      <c r="T612" s="8"/>
      <c r="U612" s="10">
        <v>337.5</v>
      </c>
      <c r="V612" s="8"/>
      <c r="W612" s="10">
        <f t="shared" si="24"/>
        <v>1592.75</v>
      </c>
    </row>
    <row r="613" spans="1:23" x14ac:dyDescent="0.25">
      <c r="A613" s="8"/>
      <c r="B613" s="8"/>
      <c r="C613" s="8"/>
      <c r="D613" s="8"/>
      <c r="E613" s="8"/>
      <c r="F613" s="8"/>
      <c r="G613" s="8" t="s">
        <v>51</v>
      </c>
      <c r="H613" s="8"/>
      <c r="I613" s="9">
        <v>43131</v>
      </c>
      <c r="J613" s="8"/>
      <c r="K613" s="8" t="s">
        <v>222</v>
      </c>
      <c r="L613" s="8"/>
      <c r="M613" s="8" t="s">
        <v>278</v>
      </c>
      <c r="N613" s="8"/>
      <c r="O613" s="8" t="s">
        <v>316</v>
      </c>
      <c r="P613" s="8"/>
      <c r="Q613" s="20"/>
      <c r="R613" s="8"/>
      <c r="S613" s="8" t="s">
        <v>147</v>
      </c>
      <c r="T613" s="8"/>
      <c r="U613" s="10">
        <v>936.43</v>
      </c>
      <c r="V613" s="8"/>
      <c r="W613" s="10">
        <f t="shared" si="24"/>
        <v>2529.1799999999998</v>
      </c>
    </row>
    <row r="614" spans="1:23" x14ac:dyDescent="0.25">
      <c r="A614" s="8"/>
      <c r="B614" s="8"/>
      <c r="C614" s="8"/>
      <c r="D614" s="8"/>
      <c r="E614" s="8"/>
      <c r="F614" s="8"/>
      <c r="G614" s="8" t="s">
        <v>51</v>
      </c>
      <c r="H614" s="8"/>
      <c r="I614" s="9">
        <v>43146</v>
      </c>
      <c r="J614" s="8"/>
      <c r="K614" s="8" t="s">
        <v>223</v>
      </c>
      <c r="L614" s="8"/>
      <c r="M614" s="8" t="s">
        <v>278</v>
      </c>
      <c r="N614" s="8"/>
      <c r="O614" s="8" t="s">
        <v>317</v>
      </c>
      <c r="P614" s="8"/>
      <c r="Q614" s="20"/>
      <c r="R614" s="8"/>
      <c r="S614" s="8" t="s">
        <v>147</v>
      </c>
      <c r="T614" s="8"/>
      <c r="U614" s="10">
        <v>129</v>
      </c>
      <c r="V614" s="8"/>
      <c r="W614" s="10">
        <f t="shared" si="24"/>
        <v>2658.18</v>
      </c>
    </row>
    <row r="615" spans="1:23" x14ac:dyDescent="0.25">
      <c r="A615" s="8"/>
      <c r="B615" s="8"/>
      <c r="C615" s="8"/>
      <c r="D615" s="8"/>
      <c r="E615" s="8"/>
      <c r="F615" s="8"/>
      <c r="G615" s="8" t="s">
        <v>51</v>
      </c>
      <c r="H615" s="8"/>
      <c r="I615" s="9">
        <v>43150</v>
      </c>
      <c r="J615" s="8"/>
      <c r="K615" s="8" t="s">
        <v>224</v>
      </c>
      <c r="L615" s="8"/>
      <c r="M615" s="8" t="s">
        <v>278</v>
      </c>
      <c r="N615" s="8"/>
      <c r="O615" s="8" t="s">
        <v>318</v>
      </c>
      <c r="P615" s="8"/>
      <c r="Q615" s="20"/>
      <c r="R615" s="8"/>
      <c r="S615" s="8" t="s">
        <v>147</v>
      </c>
      <c r="T615" s="8"/>
      <c r="U615" s="10">
        <v>5101.17</v>
      </c>
      <c r="V615" s="8"/>
      <c r="W615" s="10">
        <f t="shared" si="24"/>
        <v>7759.35</v>
      </c>
    </row>
    <row r="616" spans="1:23" x14ac:dyDescent="0.25">
      <c r="A616" s="8"/>
      <c r="B616" s="8"/>
      <c r="C616" s="8"/>
      <c r="D616" s="8"/>
      <c r="E616" s="8"/>
      <c r="F616" s="8"/>
      <c r="G616" s="8" t="s">
        <v>51</v>
      </c>
      <c r="H616" s="8"/>
      <c r="I616" s="9">
        <v>43154</v>
      </c>
      <c r="J616" s="8"/>
      <c r="K616" s="8" t="s">
        <v>225</v>
      </c>
      <c r="L616" s="8"/>
      <c r="M616" s="8" t="s">
        <v>274</v>
      </c>
      <c r="N616" s="8"/>
      <c r="O616" s="8" t="s">
        <v>315</v>
      </c>
      <c r="P616" s="8"/>
      <c r="Q616" s="20"/>
      <c r="R616" s="8"/>
      <c r="S616" s="8" t="s">
        <v>147</v>
      </c>
      <c r="T616" s="8"/>
      <c r="U616" s="10">
        <v>130</v>
      </c>
      <c r="V616" s="8"/>
      <c r="W616" s="10">
        <f t="shared" si="24"/>
        <v>7889.35</v>
      </c>
    </row>
    <row r="617" spans="1:23" x14ac:dyDescent="0.25">
      <c r="A617" s="8"/>
      <c r="B617" s="8"/>
      <c r="C617" s="8"/>
      <c r="D617" s="8"/>
      <c r="E617" s="8"/>
      <c r="F617" s="8"/>
      <c r="G617" s="8" t="s">
        <v>51</v>
      </c>
      <c r="H617" s="8"/>
      <c r="I617" s="9">
        <v>43174</v>
      </c>
      <c r="J617" s="8"/>
      <c r="K617" s="8" t="s">
        <v>226</v>
      </c>
      <c r="L617" s="8"/>
      <c r="M617" s="8" t="s">
        <v>278</v>
      </c>
      <c r="N617" s="8"/>
      <c r="O617" s="8" t="s">
        <v>317</v>
      </c>
      <c r="P617" s="8"/>
      <c r="Q617" s="20"/>
      <c r="R617" s="8"/>
      <c r="S617" s="8" t="s">
        <v>147</v>
      </c>
      <c r="T617" s="8"/>
      <c r="U617" s="10">
        <v>129</v>
      </c>
      <c r="V617" s="8"/>
      <c r="W617" s="10">
        <f t="shared" si="24"/>
        <v>8018.35</v>
      </c>
    </row>
    <row r="618" spans="1:23" x14ac:dyDescent="0.25">
      <c r="A618" s="8"/>
      <c r="B618" s="8"/>
      <c r="C618" s="8"/>
      <c r="D618" s="8"/>
      <c r="E618" s="8"/>
      <c r="F618" s="8"/>
      <c r="G618" s="8" t="s">
        <v>51</v>
      </c>
      <c r="H618" s="8"/>
      <c r="I618" s="9">
        <v>43199</v>
      </c>
      <c r="J618" s="8"/>
      <c r="K618" s="8" t="s">
        <v>227</v>
      </c>
      <c r="L618" s="8"/>
      <c r="M618" s="8" t="s">
        <v>274</v>
      </c>
      <c r="N618" s="8"/>
      <c r="O618" s="8" t="s">
        <v>319</v>
      </c>
      <c r="P618" s="8"/>
      <c r="Q618" s="20"/>
      <c r="R618" s="8"/>
      <c r="S618" s="8" t="s">
        <v>147</v>
      </c>
      <c r="T618" s="8"/>
      <c r="U618" s="10">
        <v>480</v>
      </c>
      <c r="V618" s="8"/>
      <c r="W618" s="10">
        <f t="shared" si="24"/>
        <v>8498.35</v>
      </c>
    </row>
    <row r="619" spans="1:23" x14ac:dyDescent="0.25">
      <c r="A619" s="8"/>
      <c r="B619" s="8"/>
      <c r="C619" s="8"/>
      <c r="D619" s="8"/>
      <c r="E619" s="8"/>
      <c r="F619" s="8"/>
      <c r="G619" s="8" t="s">
        <v>51</v>
      </c>
      <c r="H619" s="8"/>
      <c r="I619" s="9">
        <v>43205</v>
      </c>
      <c r="J619" s="8"/>
      <c r="K619" s="8" t="s">
        <v>228</v>
      </c>
      <c r="L619" s="8"/>
      <c r="M619" s="8" t="s">
        <v>278</v>
      </c>
      <c r="N619" s="8"/>
      <c r="O619" s="8" t="s">
        <v>317</v>
      </c>
      <c r="P619" s="8"/>
      <c r="Q619" s="20"/>
      <c r="R619" s="8"/>
      <c r="S619" s="8" t="s">
        <v>147</v>
      </c>
      <c r="T619" s="8"/>
      <c r="U619" s="10">
        <v>129</v>
      </c>
      <c r="V619" s="8"/>
      <c r="W619" s="10">
        <f t="shared" si="24"/>
        <v>8627.35</v>
      </c>
    </row>
    <row r="620" spans="1:23" x14ac:dyDescent="0.25">
      <c r="A620" s="8"/>
      <c r="B620" s="8"/>
      <c r="C620" s="8"/>
      <c r="D620" s="8"/>
      <c r="E620" s="8"/>
      <c r="F620" s="8"/>
      <c r="G620" s="8" t="s">
        <v>51</v>
      </c>
      <c r="H620" s="8"/>
      <c r="I620" s="9">
        <v>43213</v>
      </c>
      <c r="J620" s="8"/>
      <c r="K620" s="8" t="s">
        <v>229</v>
      </c>
      <c r="L620" s="8"/>
      <c r="M620" s="8" t="s">
        <v>278</v>
      </c>
      <c r="N620" s="8"/>
      <c r="O620" s="8" t="s">
        <v>320</v>
      </c>
      <c r="P620" s="8"/>
      <c r="Q620" s="20"/>
      <c r="R620" s="8"/>
      <c r="S620" s="8" t="s">
        <v>147</v>
      </c>
      <c r="T620" s="8"/>
      <c r="U620" s="10">
        <v>463.95</v>
      </c>
      <c r="V620" s="8"/>
      <c r="W620" s="10">
        <f t="shared" si="24"/>
        <v>9091.2999999999993</v>
      </c>
    </row>
    <row r="621" spans="1:23" x14ac:dyDescent="0.25">
      <c r="A621" s="8"/>
      <c r="B621" s="8"/>
      <c r="C621" s="8"/>
      <c r="D621" s="8"/>
      <c r="E621" s="8"/>
      <c r="F621" s="8"/>
      <c r="G621" s="8" t="s">
        <v>51</v>
      </c>
      <c r="H621" s="8"/>
      <c r="I621" s="9">
        <v>43213</v>
      </c>
      <c r="J621" s="8"/>
      <c r="K621" s="8" t="s">
        <v>230</v>
      </c>
      <c r="L621" s="8"/>
      <c r="M621" s="8" t="s">
        <v>278</v>
      </c>
      <c r="N621" s="8"/>
      <c r="O621" s="8" t="s">
        <v>321</v>
      </c>
      <c r="P621" s="8"/>
      <c r="Q621" s="20"/>
      <c r="R621" s="8"/>
      <c r="S621" s="8" t="s">
        <v>147</v>
      </c>
      <c r="T621" s="8"/>
      <c r="U621" s="10">
        <v>327.5</v>
      </c>
      <c r="V621" s="8"/>
      <c r="W621" s="10">
        <f t="shared" si="24"/>
        <v>9418.7999999999993</v>
      </c>
    </row>
    <row r="622" spans="1:23" x14ac:dyDescent="0.25">
      <c r="A622" s="8"/>
      <c r="B622" s="8"/>
      <c r="C622" s="8"/>
      <c r="D622" s="8"/>
      <c r="E622" s="8"/>
      <c r="F622" s="8"/>
      <c r="G622" s="8" t="s">
        <v>51</v>
      </c>
      <c r="H622" s="8"/>
      <c r="I622" s="9">
        <v>43235</v>
      </c>
      <c r="J622" s="8"/>
      <c r="K622" s="8" t="s">
        <v>231</v>
      </c>
      <c r="L622" s="8"/>
      <c r="M622" s="8" t="s">
        <v>278</v>
      </c>
      <c r="N622" s="8"/>
      <c r="O622" s="8" t="s">
        <v>313</v>
      </c>
      <c r="P622" s="8"/>
      <c r="Q622" s="20"/>
      <c r="R622" s="8"/>
      <c r="S622" s="8" t="s">
        <v>147</v>
      </c>
      <c r="T622" s="8"/>
      <c r="U622" s="10">
        <v>129</v>
      </c>
      <c r="V622" s="8"/>
      <c r="W622" s="10">
        <f t="shared" si="24"/>
        <v>9547.7999999999993</v>
      </c>
    </row>
    <row r="623" spans="1:23" x14ac:dyDescent="0.25">
      <c r="A623" s="8"/>
      <c r="B623" s="8"/>
      <c r="C623" s="8"/>
      <c r="D623" s="8"/>
      <c r="E623" s="8"/>
      <c r="F623" s="8"/>
      <c r="G623" s="8" t="s">
        <v>51</v>
      </c>
      <c r="H623" s="8"/>
      <c r="I623" s="9">
        <v>43266</v>
      </c>
      <c r="J623" s="8"/>
      <c r="K623" s="8" t="s">
        <v>232</v>
      </c>
      <c r="L623" s="8"/>
      <c r="M623" s="8" t="s">
        <v>278</v>
      </c>
      <c r="N623" s="8"/>
      <c r="O623" s="8" t="s">
        <v>313</v>
      </c>
      <c r="P623" s="8"/>
      <c r="Q623" s="20"/>
      <c r="R623" s="8"/>
      <c r="S623" s="8" t="s">
        <v>147</v>
      </c>
      <c r="T623" s="8"/>
      <c r="U623" s="10">
        <v>129</v>
      </c>
      <c r="V623" s="8"/>
      <c r="W623" s="10">
        <f t="shared" si="24"/>
        <v>9676.7999999999993</v>
      </c>
    </row>
    <row r="624" spans="1:23" x14ac:dyDescent="0.25">
      <c r="A624" s="8"/>
      <c r="B624" s="8"/>
      <c r="C624" s="8"/>
      <c r="D624" s="8"/>
      <c r="E624" s="8"/>
      <c r="F624" s="8"/>
      <c r="G624" s="8" t="s">
        <v>51</v>
      </c>
      <c r="H624" s="8"/>
      <c r="I624" s="9">
        <v>43282</v>
      </c>
      <c r="J624" s="8"/>
      <c r="K624" s="8" t="s">
        <v>233</v>
      </c>
      <c r="L624" s="8"/>
      <c r="M624" s="8" t="s">
        <v>274</v>
      </c>
      <c r="N624" s="8"/>
      <c r="O624" s="8" t="s">
        <v>322</v>
      </c>
      <c r="P624" s="8"/>
      <c r="Q624" s="20"/>
      <c r="R624" s="8"/>
      <c r="S624" s="8" t="s">
        <v>147</v>
      </c>
      <c r="T624" s="8"/>
      <c r="U624" s="10">
        <v>342</v>
      </c>
      <c r="V624" s="8"/>
      <c r="W624" s="10">
        <f t="shared" si="24"/>
        <v>10018.799999999999</v>
      </c>
    </row>
    <row r="625" spans="1:23" x14ac:dyDescent="0.25">
      <c r="A625" s="8"/>
      <c r="B625" s="8"/>
      <c r="C625" s="8"/>
      <c r="D625" s="8"/>
      <c r="E625" s="8"/>
      <c r="F625" s="8"/>
      <c r="G625" s="8" t="s">
        <v>51</v>
      </c>
      <c r="H625" s="8"/>
      <c r="I625" s="9">
        <v>43296</v>
      </c>
      <c r="J625" s="8"/>
      <c r="K625" s="8" t="s">
        <v>234</v>
      </c>
      <c r="L625" s="8"/>
      <c r="M625" s="8" t="s">
        <v>278</v>
      </c>
      <c r="N625" s="8"/>
      <c r="O625" s="8" t="s">
        <v>313</v>
      </c>
      <c r="P625" s="8"/>
      <c r="Q625" s="20"/>
      <c r="R625" s="8"/>
      <c r="S625" s="8" t="s">
        <v>147</v>
      </c>
      <c r="T625" s="8"/>
      <c r="U625" s="10">
        <v>129</v>
      </c>
      <c r="V625" s="8"/>
      <c r="W625" s="10">
        <f t="shared" si="24"/>
        <v>10147.799999999999</v>
      </c>
    </row>
    <row r="626" spans="1:23" x14ac:dyDescent="0.25">
      <c r="A626" s="8"/>
      <c r="B626" s="8"/>
      <c r="C626" s="8"/>
      <c r="D626" s="8"/>
      <c r="E626" s="8"/>
      <c r="F626" s="8"/>
      <c r="G626" s="8" t="s">
        <v>51</v>
      </c>
      <c r="H626" s="8"/>
      <c r="I626" s="9">
        <v>43327</v>
      </c>
      <c r="J626" s="8"/>
      <c r="K626" s="8" t="s">
        <v>235</v>
      </c>
      <c r="L626" s="8"/>
      <c r="M626" s="8" t="s">
        <v>278</v>
      </c>
      <c r="N626" s="8"/>
      <c r="O626" s="8" t="s">
        <v>313</v>
      </c>
      <c r="P626" s="8"/>
      <c r="Q626" s="20"/>
      <c r="R626" s="8"/>
      <c r="S626" s="8" t="s">
        <v>147</v>
      </c>
      <c r="T626" s="8"/>
      <c r="U626" s="10">
        <v>129</v>
      </c>
      <c r="V626" s="8"/>
      <c r="W626" s="10">
        <f t="shared" si="24"/>
        <v>10276.799999999999</v>
      </c>
    </row>
    <row r="627" spans="1:23" x14ac:dyDescent="0.25">
      <c r="A627" s="8"/>
      <c r="B627" s="8"/>
      <c r="C627" s="8"/>
      <c r="D627" s="8"/>
      <c r="E627" s="8"/>
      <c r="F627" s="8"/>
      <c r="G627" s="8" t="s">
        <v>51</v>
      </c>
      <c r="H627" s="8"/>
      <c r="I627" s="9">
        <v>43358</v>
      </c>
      <c r="J627" s="8"/>
      <c r="K627" s="8" t="s">
        <v>236</v>
      </c>
      <c r="L627" s="8"/>
      <c r="M627" s="8" t="s">
        <v>278</v>
      </c>
      <c r="N627" s="8"/>
      <c r="O627" s="8" t="s">
        <v>313</v>
      </c>
      <c r="P627" s="8"/>
      <c r="Q627" s="20"/>
      <c r="R627" s="8"/>
      <c r="S627" s="8" t="s">
        <v>147</v>
      </c>
      <c r="T627" s="8"/>
      <c r="U627" s="10">
        <v>129</v>
      </c>
      <c r="V627" s="8"/>
      <c r="W627" s="10">
        <f t="shared" si="24"/>
        <v>10405.799999999999</v>
      </c>
    </row>
    <row r="628" spans="1:23" ht="15.75" thickBot="1" x14ac:dyDescent="0.3">
      <c r="A628" s="8"/>
      <c r="B628" s="8"/>
      <c r="C628" s="8"/>
      <c r="D628" s="8"/>
      <c r="E628" s="8"/>
      <c r="F628" s="8"/>
      <c r="G628" s="8" t="s">
        <v>51</v>
      </c>
      <c r="H628" s="8"/>
      <c r="I628" s="9">
        <v>43388</v>
      </c>
      <c r="J628" s="8"/>
      <c r="K628" s="8" t="s">
        <v>237</v>
      </c>
      <c r="L628" s="8"/>
      <c r="M628" s="8" t="s">
        <v>278</v>
      </c>
      <c r="N628" s="8"/>
      <c r="O628" s="8" t="s">
        <v>313</v>
      </c>
      <c r="P628" s="8"/>
      <c r="Q628" s="20"/>
      <c r="R628" s="8"/>
      <c r="S628" s="8" t="s">
        <v>147</v>
      </c>
      <c r="T628" s="8"/>
      <c r="U628" s="11">
        <v>129</v>
      </c>
      <c r="V628" s="8"/>
      <c r="W628" s="11">
        <f t="shared" si="24"/>
        <v>10534.8</v>
      </c>
    </row>
    <row r="629" spans="1:23" x14ac:dyDescent="0.25">
      <c r="A629" s="8"/>
      <c r="B629" s="8"/>
      <c r="C629" s="8"/>
      <c r="D629" s="8" t="s">
        <v>170</v>
      </c>
      <c r="E629" s="8"/>
      <c r="F629" s="8"/>
      <c r="G629" s="8"/>
      <c r="H629" s="8"/>
      <c r="I629" s="9"/>
      <c r="J629" s="8"/>
      <c r="K629" s="8"/>
      <c r="L629" s="8"/>
      <c r="M629" s="8"/>
      <c r="N629" s="8"/>
      <c r="O629" s="8"/>
      <c r="P629" s="8"/>
      <c r="Q629" s="21"/>
      <c r="R629" s="8"/>
      <c r="S629" s="8"/>
      <c r="T629" s="8"/>
      <c r="U629" s="10">
        <f>ROUND(SUM(U608:U628),5)</f>
        <v>10534.8</v>
      </c>
      <c r="V629" s="8"/>
      <c r="W629" s="10">
        <f>W628</f>
        <v>10534.8</v>
      </c>
    </row>
    <row r="630" spans="1:23" x14ac:dyDescent="0.25">
      <c r="A630" s="8"/>
      <c r="B630" s="8"/>
      <c r="C630" s="8"/>
      <c r="D630" s="8"/>
      <c r="E630" s="8"/>
      <c r="F630" s="8"/>
      <c r="G630" s="8"/>
      <c r="H630" s="8"/>
      <c r="I630" s="9"/>
      <c r="J630" s="8"/>
      <c r="K630" s="8"/>
      <c r="L630" s="8"/>
      <c r="M630" s="8"/>
      <c r="N630" s="8"/>
      <c r="O630" s="8"/>
      <c r="P630" s="8"/>
      <c r="Q630" s="21"/>
      <c r="R630" s="8"/>
      <c r="S630" s="31" t="s">
        <v>381</v>
      </c>
      <c r="T630" s="31"/>
      <c r="U630" s="33"/>
      <c r="V630" s="31"/>
      <c r="W630" s="34">
        <f>129*2</f>
        <v>258</v>
      </c>
    </row>
    <row r="631" spans="1:23" x14ac:dyDescent="0.25">
      <c r="A631" s="8"/>
      <c r="B631" s="8"/>
      <c r="C631" s="8"/>
      <c r="D631" s="8"/>
      <c r="E631" s="8"/>
      <c r="F631" s="8"/>
      <c r="G631" s="8"/>
      <c r="H631" s="8"/>
      <c r="I631" s="9"/>
      <c r="J631" s="8"/>
      <c r="K631" s="8"/>
      <c r="L631" s="8"/>
      <c r="M631" s="8"/>
      <c r="N631" s="8"/>
      <c r="O631" s="8"/>
      <c r="P631" s="8"/>
      <c r="Q631" s="21"/>
      <c r="R631" s="8"/>
      <c r="S631" s="31"/>
      <c r="T631" s="31"/>
      <c r="U631" s="33"/>
      <c r="V631" s="31"/>
      <c r="W631" s="33">
        <f>W628+W630</f>
        <v>10792.8</v>
      </c>
    </row>
    <row r="632" spans="1:23" x14ac:dyDescent="0.25">
      <c r="A632" s="5"/>
      <c r="B632" s="5"/>
      <c r="C632" s="5"/>
      <c r="D632" s="5" t="s">
        <v>171</v>
      </c>
      <c r="E632" s="5"/>
      <c r="F632" s="5"/>
      <c r="G632" s="5"/>
      <c r="H632" s="5"/>
      <c r="I632" s="6"/>
      <c r="J632" s="5"/>
      <c r="K632" s="5"/>
      <c r="L632" s="5"/>
      <c r="M632" s="5"/>
      <c r="N632" s="5"/>
      <c r="O632" s="5"/>
      <c r="P632" s="5"/>
      <c r="Q632" s="19"/>
      <c r="R632" s="5"/>
      <c r="S632" s="5"/>
      <c r="T632" s="5"/>
      <c r="U632" s="7"/>
      <c r="V632" s="5"/>
      <c r="W632" s="7"/>
    </row>
    <row r="633" spans="1:23" x14ac:dyDescent="0.25">
      <c r="A633" s="8"/>
      <c r="B633" s="8"/>
      <c r="C633" s="8"/>
      <c r="D633" s="8"/>
      <c r="E633" s="8"/>
      <c r="F633" s="8"/>
      <c r="G633" s="8" t="s">
        <v>51</v>
      </c>
      <c r="H633" s="8"/>
      <c r="I633" s="9">
        <v>43137</v>
      </c>
      <c r="J633" s="8"/>
      <c r="K633" s="8" t="s">
        <v>238</v>
      </c>
      <c r="L633" s="8"/>
      <c r="M633" s="8" t="s">
        <v>279</v>
      </c>
      <c r="N633" s="8"/>
      <c r="O633" s="8" t="s">
        <v>323</v>
      </c>
      <c r="P633" s="8"/>
      <c r="Q633" s="20"/>
      <c r="R633" s="8"/>
      <c r="S633" s="8" t="s">
        <v>147</v>
      </c>
      <c r="T633" s="8"/>
      <c r="U633" s="10">
        <v>424.87</v>
      </c>
      <c r="V633" s="8"/>
      <c r="W633" s="10">
        <f>ROUND(W632+U633,5)</f>
        <v>424.87</v>
      </c>
    </row>
    <row r="634" spans="1:23" x14ac:dyDescent="0.25">
      <c r="A634" s="8"/>
      <c r="B634" s="8"/>
      <c r="C634" s="8"/>
      <c r="D634" s="8"/>
      <c r="E634" s="8"/>
      <c r="F634" s="8"/>
      <c r="G634" s="8" t="s">
        <v>51</v>
      </c>
      <c r="H634" s="8"/>
      <c r="I634" s="9">
        <v>43137</v>
      </c>
      <c r="J634" s="8"/>
      <c r="K634" s="8" t="s">
        <v>239</v>
      </c>
      <c r="L634" s="8"/>
      <c r="M634" s="8" t="s">
        <v>279</v>
      </c>
      <c r="N634" s="8"/>
      <c r="O634" s="8" t="s">
        <v>323</v>
      </c>
      <c r="P634" s="8"/>
      <c r="Q634" s="20"/>
      <c r="R634" s="8"/>
      <c r="S634" s="8" t="s">
        <v>147</v>
      </c>
      <c r="T634" s="8"/>
      <c r="U634" s="10">
        <v>298.39999999999998</v>
      </c>
      <c r="V634" s="8"/>
      <c r="W634" s="10">
        <f>ROUND(W633+U634,5)</f>
        <v>723.27</v>
      </c>
    </row>
    <row r="635" spans="1:23" x14ac:dyDescent="0.25">
      <c r="A635" s="8"/>
      <c r="B635" s="8"/>
      <c r="C635" s="8"/>
      <c r="D635" s="8"/>
      <c r="E635" s="8"/>
      <c r="F635" s="8"/>
      <c r="G635" s="8" t="s">
        <v>51</v>
      </c>
      <c r="H635" s="8"/>
      <c r="I635" s="9">
        <v>43191</v>
      </c>
      <c r="J635" s="8"/>
      <c r="K635" s="8" t="s">
        <v>240</v>
      </c>
      <c r="L635" s="8"/>
      <c r="M635" s="8" t="s">
        <v>280</v>
      </c>
      <c r="N635" s="8"/>
      <c r="O635" s="8" t="s">
        <v>324</v>
      </c>
      <c r="P635" s="8"/>
      <c r="Q635" s="20"/>
      <c r="R635" s="8"/>
      <c r="S635" s="8" t="s">
        <v>147</v>
      </c>
      <c r="T635" s="8"/>
      <c r="U635" s="10">
        <v>748.23</v>
      </c>
      <c r="V635" s="8"/>
      <c r="W635" s="10">
        <f>ROUND(W634+U635,5)</f>
        <v>1471.5</v>
      </c>
    </row>
    <row r="636" spans="1:23" x14ac:dyDescent="0.25">
      <c r="A636" s="8"/>
      <c r="B636" s="8"/>
      <c r="C636" s="8"/>
      <c r="D636" s="8"/>
      <c r="E636" s="8"/>
      <c r="F636" s="8"/>
      <c r="G636" s="8" t="s">
        <v>51</v>
      </c>
      <c r="H636" s="8"/>
      <c r="I636" s="9">
        <v>43362</v>
      </c>
      <c r="J636" s="8"/>
      <c r="K636" s="8" t="s">
        <v>241</v>
      </c>
      <c r="L636" s="8"/>
      <c r="M636" s="8" t="s">
        <v>279</v>
      </c>
      <c r="N636" s="8"/>
      <c r="O636" s="8" t="s">
        <v>323</v>
      </c>
      <c r="P636" s="8"/>
      <c r="Q636" s="20"/>
      <c r="R636" s="8"/>
      <c r="S636" s="8" t="s">
        <v>147</v>
      </c>
      <c r="T636" s="8"/>
      <c r="U636" s="10">
        <v>480.29</v>
      </c>
      <c r="V636" s="8"/>
      <c r="W636" s="10">
        <f>ROUND(W635+U636,5)</f>
        <v>1951.79</v>
      </c>
    </row>
    <row r="637" spans="1:23" ht="15.75" thickBot="1" x14ac:dyDescent="0.3">
      <c r="A637" s="8"/>
      <c r="B637" s="8"/>
      <c r="C637" s="8"/>
      <c r="D637" s="8"/>
      <c r="E637" s="8"/>
      <c r="F637" s="8"/>
      <c r="G637" s="8" t="s">
        <v>51</v>
      </c>
      <c r="H637" s="8"/>
      <c r="I637" s="9">
        <v>43368</v>
      </c>
      <c r="J637" s="8"/>
      <c r="K637" s="8" t="s">
        <v>242</v>
      </c>
      <c r="L637" s="8"/>
      <c r="M637" s="8" t="s">
        <v>279</v>
      </c>
      <c r="N637" s="8"/>
      <c r="O637" s="8" t="s">
        <v>323</v>
      </c>
      <c r="P637" s="8"/>
      <c r="Q637" s="20"/>
      <c r="R637" s="8"/>
      <c r="S637" s="8" t="s">
        <v>147</v>
      </c>
      <c r="T637" s="8"/>
      <c r="U637" s="11">
        <v>423.46</v>
      </c>
      <c r="V637" s="8"/>
      <c r="W637" s="11">
        <f>ROUND(W636+U637,5)</f>
        <v>2375.25</v>
      </c>
    </row>
    <row r="638" spans="1:23" x14ac:dyDescent="0.25">
      <c r="A638" s="8"/>
      <c r="B638" s="8"/>
      <c r="C638" s="8"/>
      <c r="D638" s="8" t="s">
        <v>172</v>
      </c>
      <c r="E638" s="8"/>
      <c r="F638" s="8"/>
      <c r="G638" s="8"/>
      <c r="H638" s="8"/>
      <c r="I638" s="9"/>
      <c r="J638" s="8"/>
      <c r="K638" s="8"/>
      <c r="L638" s="8"/>
      <c r="M638" s="8"/>
      <c r="N638" s="8"/>
      <c r="O638" s="8"/>
      <c r="P638" s="8"/>
      <c r="Q638" s="21"/>
      <c r="R638" s="8"/>
      <c r="S638" s="8"/>
      <c r="T638" s="8"/>
      <c r="U638" s="10">
        <f>ROUND(SUM(U632:U637),5)</f>
        <v>2375.25</v>
      </c>
      <c r="V638" s="8"/>
      <c r="W638" s="10">
        <f>W637</f>
        <v>2375.25</v>
      </c>
    </row>
    <row r="639" spans="1:23" x14ac:dyDescent="0.25">
      <c r="A639" s="5"/>
      <c r="B639" s="5"/>
      <c r="C639" s="5"/>
      <c r="D639" s="5" t="s">
        <v>173</v>
      </c>
      <c r="E639" s="5"/>
      <c r="F639" s="5"/>
      <c r="G639" s="5"/>
      <c r="H639" s="5"/>
      <c r="I639" s="6"/>
      <c r="J639" s="5"/>
      <c r="K639" s="5"/>
      <c r="L639" s="5"/>
      <c r="M639" s="5"/>
      <c r="N639" s="5"/>
      <c r="O639" s="5"/>
      <c r="P639" s="5"/>
      <c r="Q639" s="19"/>
      <c r="R639" s="5"/>
      <c r="S639" s="5"/>
      <c r="T639" s="5"/>
      <c r="U639" s="7"/>
      <c r="V639" s="5"/>
      <c r="W639" s="7"/>
    </row>
    <row r="640" spans="1:23" x14ac:dyDescent="0.25">
      <c r="A640" s="8"/>
      <c r="B640" s="8"/>
      <c r="C640" s="8"/>
      <c r="D640" s="8"/>
      <c r="E640" s="8"/>
      <c r="F640" s="8"/>
      <c r="G640" s="8" t="s">
        <v>51</v>
      </c>
      <c r="H640" s="8"/>
      <c r="I640" s="9">
        <v>43101</v>
      </c>
      <c r="J640" s="8"/>
      <c r="K640" s="8" t="s">
        <v>243</v>
      </c>
      <c r="L640" s="8"/>
      <c r="M640" s="8" t="s">
        <v>281</v>
      </c>
      <c r="N640" s="8"/>
      <c r="O640" s="8" t="s">
        <v>325</v>
      </c>
      <c r="P640" s="8"/>
      <c r="Q640" s="20"/>
      <c r="R640" s="8"/>
      <c r="S640" s="8" t="s">
        <v>147</v>
      </c>
      <c r="T640" s="8"/>
      <c r="U640" s="10">
        <v>59.97</v>
      </c>
      <c r="V640" s="8"/>
      <c r="W640" s="10">
        <f t="shared" ref="W640:W646" si="25">ROUND(W639+U640,5)</f>
        <v>59.97</v>
      </c>
    </row>
    <row r="641" spans="1:23" x14ac:dyDescent="0.25">
      <c r="A641" s="8"/>
      <c r="B641" s="8"/>
      <c r="C641" s="8"/>
      <c r="D641" s="8"/>
      <c r="E641" s="8"/>
      <c r="F641" s="8"/>
      <c r="G641" s="8" t="s">
        <v>51</v>
      </c>
      <c r="H641" s="8"/>
      <c r="I641" s="9">
        <v>43191</v>
      </c>
      <c r="J641" s="8"/>
      <c r="K641" s="8" t="s">
        <v>244</v>
      </c>
      <c r="L641" s="8"/>
      <c r="M641" s="8" t="s">
        <v>281</v>
      </c>
      <c r="N641" s="8"/>
      <c r="O641" s="8" t="s">
        <v>325</v>
      </c>
      <c r="P641" s="8"/>
      <c r="Q641" s="20"/>
      <c r="R641" s="8"/>
      <c r="S641" s="8" t="s">
        <v>147</v>
      </c>
      <c r="T641" s="8"/>
      <c r="U641" s="10">
        <v>59.97</v>
      </c>
      <c r="V641" s="8"/>
      <c r="W641" s="10">
        <f t="shared" si="25"/>
        <v>119.94</v>
      </c>
    </row>
    <row r="642" spans="1:23" x14ac:dyDescent="0.25">
      <c r="A642" s="8"/>
      <c r="B642" s="8"/>
      <c r="C642" s="8"/>
      <c r="D642" s="8"/>
      <c r="E642" s="8"/>
      <c r="F642" s="8"/>
      <c r="G642" s="8" t="s">
        <v>51</v>
      </c>
      <c r="H642" s="8"/>
      <c r="I642" s="9">
        <v>43223</v>
      </c>
      <c r="J642" s="8"/>
      <c r="K642" s="8" t="s">
        <v>245</v>
      </c>
      <c r="L642" s="8"/>
      <c r="M642" s="8" t="s">
        <v>281</v>
      </c>
      <c r="N642" s="8"/>
      <c r="O642" s="8" t="s">
        <v>326</v>
      </c>
      <c r="P642" s="8"/>
      <c r="Q642" s="20"/>
      <c r="R642" s="8"/>
      <c r="S642" s="8" t="s">
        <v>147</v>
      </c>
      <c r="T642" s="8"/>
      <c r="U642" s="10">
        <v>338.4</v>
      </c>
      <c r="V642" s="8"/>
      <c r="W642" s="10">
        <f t="shared" si="25"/>
        <v>458.34</v>
      </c>
    </row>
    <row r="643" spans="1:23" x14ac:dyDescent="0.25">
      <c r="A643" s="8"/>
      <c r="B643" s="8"/>
      <c r="C643" s="8"/>
      <c r="D643" s="8"/>
      <c r="E643" s="8"/>
      <c r="F643" s="8"/>
      <c r="G643" s="8" t="s">
        <v>51</v>
      </c>
      <c r="H643" s="8"/>
      <c r="I643" s="9">
        <v>43241</v>
      </c>
      <c r="J643" s="8"/>
      <c r="K643" s="8" t="s">
        <v>246</v>
      </c>
      <c r="L643" s="8"/>
      <c r="M643" s="8" t="s">
        <v>281</v>
      </c>
      <c r="N643" s="8"/>
      <c r="O643" s="8" t="s">
        <v>327</v>
      </c>
      <c r="P643" s="8"/>
      <c r="Q643" s="20"/>
      <c r="R643" s="8"/>
      <c r="S643" s="8" t="s">
        <v>147</v>
      </c>
      <c r="T643" s="8"/>
      <c r="U643" s="10">
        <v>74</v>
      </c>
      <c r="V643" s="8"/>
      <c r="W643" s="10">
        <f t="shared" si="25"/>
        <v>532.34</v>
      </c>
    </row>
    <row r="644" spans="1:23" x14ac:dyDescent="0.25">
      <c r="A644" s="8"/>
      <c r="B644" s="8"/>
      <c r="C644" s="8"/>
      <c r="D644" s="8"/>
      <c r="E644" s="8"/>
      <c r="F644" s="8"/>
      <c r="G644" s="8" t="s">
        <v>51</v>
      </c>
      <c r="H644" s="8"/>
      <c r="I644" s="9">
        <v>43245</v>
      </c>
      <c r="J644" s="8"/>
      <c r="K644" s="8" t="s">
        <v>247</v>
      </c>
      <c r="L644" s="8"/>
      <c r="M644" s="8" t="s">
        <v>281</v>
      </c>
      <c r="N644" s="8"/>
      <c r="O644" s="8" t="s">
        <v>328</v>
      </c>
      <c r="P644" s="8"/>
      <c r="Q644" s="20"/>
      <c r="R644" s="8"/>
      <c r="S644" s="8" t="s">
        <v>147</v>
      </c>
      <c r="T644" s="8"/>
      <c r="U644" s="10">
        <v>359</v>
      </c>
      <c r="V644" s="8"/>
      <c r="W644" s="10">
        <f t="shared" si="25"/>
        <v>891.34</v>
      </c>
    </row>
    <row r="645" spans="1:23" x14ac:dyDescent="0.25">
      <c r="A645" s="8"/>
      <c r="B645" s="8"/>
      <c r="C645" s="8"/>
      <c r="D645" s="8"/>
      <c r="E645" s="8"/>
      <c r="F645" s="8"/>
      <c r="G645" s="8" t="s">
        <v>51</v>
      </c>
      <c r="H645" s="8"/>
      <c r="I645" s="9">
        <v>43282</v>
      </c>
      <c r="J645" s="8"/>
      <c r="K645" s="8" t="s">
        <v>248</v>
      </c>
      <c r="L645" s="8"/>
      <c r="M645" s="8" t="s">
        <v>281</v>
      </c>
      <c r="N645" s="8"/>
      <c r="O645" s="8" t="s">
        <v>329</v>
      </c>
      <c r="P645" s="8"/>
      <c r="Q645" s="20"/>
      <c r="R645" s="8"/>
      <c r="S645" s="8" t="s">
        <v>147</v>
      </c>
      <c r="T645" s="8"/>
      <c r="U645" s="10">
        <v>149.97</v>
      </c>
      <c r="V645" s="8"/>
      <c r="W645" s="10">
        <f t="shared" si="25"/>
        <v>1041.31</v>
      </c>
    </row>
    <row r="646" spans="1:23" ht="15.75" thickBot="1" x14ac:dyDescent="0.3">
      <c r="A646" s="8"/>
      <c r="B646" s="8"/>
      <c r="C646" s="8"/>
      <c r="D646" s="8"/>
      <c r="E646" s="8"/>
      <c r="F646" s="8"/>
      <c r="G646" s="8" t="s">
        <v>51</v>
      </c>
      <c r="H646" s="8"/>
      <c r="I646" s="9">
        <v>43374</v>
      </c>
      <c r="J646" s="8"/>
      <c r="K646" s="8" t="s">
        <v>249</v>
      </c>
      <c r="L646" s="8"/>
      <c r="M646" s="8" t="s">
        <v>281</v>
      </c>
      <c r="N646" s="8"/>
      <c r="O646" s="8" t="s">
        <v>329</v>
      </c>
      <c r="P646" s="8"/>
      <c r="Q646" s="20"/>
      <c r="R646" s="8"/>
      <c r="S646" s="8" t="s">
        <v>147</v>
      </c>
      <c r="T646" s="8"/>
      <c r="U646" s="11">
        <v>149.97</v>
      </c>
      <c r="V646" s="8"/>
      <c r="W646" s="11">
        <f t="shared" si="25"/>
        <v>1191.28</v>
      </c>
    </row>
    <row r="647" spans="1:23" x14ac:dyDescent="0.25">
      <c r="A647" s="8"/>
      <c r="B647" s="8"/>
      <c r="C647" s="8"/>
      <c r="D647" s="8" t="s">
        <v>174</v>
      </c>
      <c r="E647" s="8"/>
      <c r="F647" s="8"/>
      <c r="G647" s="8"/>
      <c r="H647" s="8"/>
      <c r="I647" s="9"/>
      <c r="J647" s="8"/>
      <c r="K647" s="8"/>
      <c r="L647" s="8"/>
      <c r="M647" s="8"/>
      <c r="N647" s="8"/>
      <c r="O647" s="8"/>
      <c r="P647" s="8"/>
      <c r="Q647" s="21"/>
      <c r="R647" s="8"/>
      <c r="S647" s="8"/>
      <c r="T647" s="8"/>
      <c r="U647" s="10">
        <f>ROUND(SUM(U639:U646),5)</f>
        <v>1191.28</v>
      </c>
      <c r="V647" s="8"/>
      <c r="W647" s="10">
        <f>W646</f>
        <v>1191.28</v>
      </c>
    </row>
    <row r="648" spans="1:23" x14ac:dyDescent="0.25">
      <c r="A648" s="5"/>
      <c r="B648" s="5"/>
      <c r="C648" s="5"/>
      <c r="D648" s="5" t="s">
        <v>175</v>
      </c>
      <c r="E648" s="5"/>
      <c r="F648" s="5"/>
      <c r="G648" s="5"/>
      <c r="H648" s="5"/>
      <c r="I648" s="6"/>
      <c r="J648" s="5"/>
      <c r="K648" s="5"/>
      <c r="L648" s="5"/>
      <c r="M648" s="5"/>
      <c r="N648" s="5"/>
      <c r="O648" s="5"/>
      <c r="P648" s="5"/>
      <c r="Q648" s="19"/>
      <c r="R648" s="5"/>
      <c r="S648" s="5"/>
      <c r="T648" s="5"/>
      <c r="U648" s="7"/>
      <c r="V648" s="5"/>
      <c r="W648" s="7"/>
    </row>
    <row r="649" spans="1:23" x14ac:dyDescent="0.25">
      <c r="A649" s="8"/>
      <c r="B649" s="8"/>
      <c r="C649" s="8"/>
      <c r="D649" s="8"/>
      <c r="E649" s="8"/>
      <c r="F649" s="8"/>
      <c r="G649" s="8" t="s">
        <v>51</v>
      </c>
      <c r="H649" s="8"/>
      <c r="I649" s="9">
        <v>43125</v>
      </c>
      <c r="J649" s="8"/>
      <c r="K649" s="8"/>
      <c r="L649" s="8"/>
      <c r="M649" s="8" t="s">
        <v>265</v>
      </c>
      <c r="N649" s="8"/>
      <c r="O649" s="8" t="s">
        <v>330</v>
      </c>
      <c r="P649" s="8"/>
      <c r="Q649" s="20"/>
      <c r="R649" s="8"/>
      <c r="S649" s="8" t="s">
        <v>147</v>
      </c>
      <c r="T649" s="8"/>
      <c r="U649" s="10">
        <v>1228.19</v>
      </c>
      <c r="V649" s="8"/>
      <c r="W649" s="10">
        <f t="shared" ref="W649:W654" si="26">ROUND(W648+U649,5)</f>
        <v>1228.19</v>
      </c>
    </row>
    <row r="650" spans="1:23" x14ac:dyDescent="0.25">
      <c r="A650" s="8"/>
      <c r="B650" s="8"/>
      <c r="C650" s="8"/>
      <c r="D650" s="8"/>
      <c r="E650" s="8"/>
      <c r="F650" s="8"/>
      <c r="G650" s="8" t="s">
        <v>51</v>
      </c>
      <c r="H650" s="8"/>
      <c r="I650" s="9">
        <v>43131</v>
      </c>
      <c r="J650" s="8"/>
      <c r="K650" s="8"/>
      <c r="L650" s="8"/>
      <c r="M650" s="8" t="s">
        <v>275</v>
      </c>
      <c r="N650" s="8"/>
      <c r="O650" s="8" t="s">
        <v>331</v>
      </c>
      <c r="P650" s="8"/>
      <c r="Q650" s="20"/>
      <c r="R650" s="8"/>
      <c r="S650" s="8" t="s">
        <v>147</v>
      </c>
      <c r="T650" s="8"/>
      <c r="U650" s="10">
        <v>650</v>
      </c>
      <c r="V650" s="8"/>
      <c r="W650" s="10">
        <f t="shared" si="26"/>
        <v>1878.19</v>
      </c>
    </row>
    <row r="651" spans="1:23" x14ac:dyDescent="0.25">
      <c r="A651" s="8"/>
      <c r="B651" s="8"/>
      <c r="C651" s="8"/>
      <c r="D651" s="8"/>
      <c r="E651" s="8"/>
      <c r="F651" s="8"/>
      <c r="G651" s="8" t="s">
        <v>51</v>
      </c>
      <c r="H651" s="8"/>
      <c r="I651" s="9">
        <v>43137</v>
      </c>
      <c r="J651" s="8"/>
      <c r="K651" s="8" t="s">
        <v>250</v>
      </c>
      <c r="L651" s="8"/>
      <c r="M651" s="8" t="s">
        <v>282</v>
      </c>
      <c r="N651" s="8"/>
      <c r="O651" s="8" t="s">
        <v>332</v>
      </c>
      <c r="P651" s="8"/>
      <c r="Q651" s="20"/>
      <c r="R651" s="8"/>
      <c r="S651" s="8" t="s">
        <v>147</v>
      </c>
      <c r="T651" s="8"/>
      <c r="U651" s="10">
        <v>390</v>
      </c>
      <c r="V651" s="8"/>
      <c r="W651" s="10">
        <f t="shared" si="26"/>
        <v>2268.19</v>
      </c>
    </row>
    <row r="652" spans="1:23" x14ac:dyDescent="0.25">
      <c r="A652" s="8"/>
      <c r="B652" s="8"/>
      <c r="C652" s="8"/>
      <c r="D652" s="8"/>
      <c r="E652" s="8"/>
      <c r="F652" s="8"/>
      <c r="G652" s="8" t="s">
        <v>51</v>
      </c>
      <c r="H652" s="8"/>
      <c r="I652" s="9">
        <v>43159</v>
      </c>
      <c r="J652" s="8"/>
      <c r="K652" s="8" t="s">
        <v>251</v>
      </c>
      <c r="L652" s="8"/>
      <c r="M652" s="8" t="s">
        <v>275</v>
      </c>
      <c r="N652" s="8"/>
      <c r="O652" s="8" t="s">
        <v>333</v>
      </c>
      <c r="P652" s="8"/>
      <c r="Q652" s="20"/>
      <c r="R652" s="8"/>
      <c r="S652" s="8" t="s">
        <v>147</v>
      </c>
      <c r="T652" s="8"/>
      <c r="U652" s="10">
        <v>650</v>
      </c>
      <c r="V652" s="8"/>
      <c r="W652" s="10">
        <f t="shared" si="26"/>
        <v>2918.19</v>
      </c>
    </row>
    <row r="653" spans="1:23" x14ac:dyDescent="0.25">
      <c r="A653" s="8"/>
      <c r="B653" s="8"/>
      <c r="C653" s="8"/>
      <c r="D653" s="8"/>
      <c r="E653" s="8"/>
      <c r="F653" s="8"/>
      <c r="G653" s="8" t="s">
        <v>51</v>
      </c>
      <c r="H653" s="8"/>
      <c r="I653" s="9">
        <v>43190</v>
      </c>
      <c r="J653" s="8"/>
      <c r="K653" s="8" t="s">
        <v>252</v>
      </c>
      <c r="L653" s="8"/>
      <c r="M653" s="8" t="s">
        <v>275</v>
      </c>
      <c r="N653" s="8"/>
      <c r="O653" s="8" t="s">
        <v>334</v>
      </c>
      <c r="P653" s="8"/>
      <c r="Q653" s="20"/>
      <c r="R653" s="8"/>
      <c r="S653" s="8" t="s">
        <v>147</v>
      </c>
      <c r="T653" s="8"/>
      <c r="U653" s="10">
        <v>650</v>
      </c>
      <c r="V653" s="8"/>
      <c r="W653" s="10">
        <f t="shared" si="26"/>
        <v>3568.19</v>
      </c>
    </row>
    <row r="654" spans="1:23" ht="15.75" thickBot="1" x14ac:dyDescent="0.3">
      <c r="A654" s="8"/>
      <c r="B654" s="8"/>
      <c r="C654" s="8"/>
      <c r="D654" s="8"/>
      <c r="E654" s="8"/>
      <c r="F654" s="8"/>
      <c r="G654" s="8" t="s">
        <v>51</v>
      </c>
      <c r="H654" s="8"/>
      <c r="I654" s="9">
        <v>43218</v>
      </c>
      <c r="J654" s="8"/>
      <c r="K654" s="8" t="s">
        <v>253</v>
      </c>
      <c r="L654" s="8"/>
      <c r="M654" s="8" t="s">
        <v>275</v>
      </c>
      <c r="N654" s="8"/>
      <c r="O654" s="8" t="s">
        <v>317</v>
      </c>
      <c r="P654" s="8"/>
      <c r="Q654" s="20"/>
      <c r="R654" s="8"/>
      <c r="S654" s="8" t="s">
        <v>147</v>
      </c>
      <c r="T654" s="8"/>
      <c r="U654" s="11">
        <v>650</v>
      </c>
      <c r="V654" s="8"/>
      <c r="W654" s="11">
        <f t="shared" si="26"/>
        <v>4218.1899999999996</v>
      </c>
    </row>
    <row r="655" spans="1:23" x14ac:dyDescent="0.25">
      <c r="A655" s="8"/>
      <c r="B655" s="8"/>
      <c r="C655" s="8"/>
      <c r="D655" s="8" t="s">
        <v>176</v>
      </c>
      <c r="E655" s="8"/>
      <c r="F655" s="8"/>
      <c r="G655" s="8"/>
      <c r="H655" s="8"/>
      <c r="I655" s="9"/>
      <c r="J655" s="8"/>
      <c r="K655" s="8"/>
      <c r="L655" s="8"/>
      <c r="M655" s="8"/>
      <c r="N655" s="8"/>
      <c r="O655" s="8"/>
      <c r="P655" s="8"/>
      <c r="Q655" s="21"/>
      <c r="R655" s="8"/>
      <c r="S655" s="8"/>
      <c r="T655" s="8"/>
      <c r="U655" s="10">
        <f>ROUND(SUM(U648:U654),5)</f>
        <v>4218.1899999999996</v>
      </c>
      <c r="V655" s="8"/>
      <c r="W655" s="10">
        <f>W654</f>
        <v>4218.1899999999996</v>
      </c>
    </row>
    <row r="656" spans="1:23" x14ac:dyDescent="0.25">
      <c r="A656" s="8"/>
      <c r="B656" s="8"/>
      <c r="C656" s="8"/>
      <c r="D656" s="8"/>
      <c r="E656" s="8"/>
      <c r="F656" s="8"/>
      <c r="G656" s="8"/>
      <c r="H656" s="8"/>
      <c r="I656" s="9"/>
      <c r="J656" s="8"/>
      <c r="K656" s="8"/>
      <c r="L656" s="8"/>
      <c r="M656" s="8"/>
      <c r="N656" s="8"/>
      <c r="O656" s="8"/>
      <c r="P656" s="8"/>
      <c r="Q656" s="21"/>
      <c r="R656" s="8"/>
      <c r="S656" s="31" t="s">
        <v>381</v>
      </c>
      <c r="T656" s="31"/>
      <c r="U656" s="33"/>
      <c r="V656" s="31"/>
      <c r="W656" s="34">
        <v>1400</v>
      </c>
    </row>
    <row r="657" spans="1:23" x14ac:dyDescent="0.25">
      <c r="A657" s="8"/>
      <c r="B657" s="8"/>
      <c r="C657" s="8"/>
      <c r="D657" s="8"/>
      <c r="E657" s="8"/>
      <c r="F657" s="8"/>
      <c r="G657" s="8"/>
      <c r="H657" s="8"/>
      <c r="I657" s="9"/>
      <c r="J657" s="8"/>
      <c r="K657" s="8"/>
      <c r="L657" s="8"/>
      <c r="M657" s="8"/>
      <c r="N657" s="8"/>
      <c r="O657" s="8"/>
      <c r="P657" s="8"/>
      <c r="Q657" s="21"/>
      <c r="R657" s="8"/>
      <c r="S657" s="31"/>
      <c r="T657" s="31"/>
      <c r="U657" s="33"/>
      <c r="V657" s="31"/>
      <c r="W657" s="33">
        <f>W654+W656</f>
        <v>5618.19</v>
      </c>
    </row>
    <row r="658" spans="1:23" x14ac:dyDescent="0.25">
      <c r="A658" s="5"/>
      <c r="B658" s="5"/>
      <c r="C658" s="5"/>
      <c r="D658" s="5" t="s">
        <v>177</v>
      </c>
      <c r="E658" s="5"/>
      <c r="F658" s="5"/>
      <c r="G658" s="5"/>
      <c r="H658" s="5"/>
      <c r="I658" s="6"/>
      <c r="J658" s="5"/>
      <c r="K658" s="5"/>
      <c r="L658" s="5"/>
      <c r="M658" s="5"/>
      <c r="N658" s="5"/>
      <c r="O658" s="5"/>
      <c r="P658" s="5"/>
      <c r="Q658" s="19"/>
      <c r="R658" s="5"/>
      <c r="S658" s="5"/>
      <c r="T658" s="5"/>
      <c r="U658" s="7"/>
      <c r="V658" s="5"/>
      <c r="W658" s="7"/>
    </row>
    <row r="659" spans="1:23" x14ac:dyDescent="0.25">
      <c r="A659" s="8"/>
      <c r="B659" s="8"/>
      <c r="C659" s="8"/>
      <c r="D659" s="8"/>
      <c r="E659" s="8"/>
      <c r="F659" s="8"/>
      <c r="G659" s="8" t="s">
        <v>51</v>
      </c>
      <c r="H659" s="8"/>
      <c r="I659" s="9">
        <v>43116</v>
      </c>
      <c r="J659" s="8"/>
      <c r="K659" s="8" t="s">
        <v>254</v>
      </c>
      <c r="L659" s="8"/>
      <c r="M659" s="8" t="s">
        <v>283</v>
      </c>
      <c r="N659" s="8"/>
      <c r="O659" s="8" t="s">
        <v>335</v>
      </c>
      <c r="P659" s="8"/>
      <c r="Q659" s="20"/>
      <c r="R659" s="8"/>
      <c r="S659" s="8" t="s">
        <v>147</v>
      </c>
      <c r="T659" s="8"/>
      <c r="U659" s="10">
        <v>127.04</v>
      </c>
      <c r="V659" s="8"/>
      <c r="W659" s="10">
        <f t="shared" ref="W659:W665" si="27">ROUND(W658+U659,5)</f>
        <v>127.04</v>
      </c>
    </row>
    <row r="660" spans="1:23" x14ac:dyDescent="0.25">
      <c r="A660" s="8"/>
      <c r="B660" s="8"/>
      <c r="C660" s="8"/>
      <c r="D660" s="8"/>
      <c r="E660" s="8"/>
      <c r="F660" s="8"/>
      <c r="G660" s="8" t="s">
        <v>51</v>
      </c>
      <c r="H660" s="8"/>
      <c r="I660" s="9">
        <v>43206</v>
      </c>
      <c r="J660" s="8"/>
      <c r="K660" s="8" t="s">
        <v>254</v>
      </c>
      <c r="L660" s="8"/>
      <c r="M660" s="8" t="s">
        <v>283</v>
      </c>
      <c r="N660" s="8"/>
      <c r="O660" s="8" t="s">
        <v>336</v>
      </c>
      <c r="P660" s="8"/>
      <c r="Q660" s="20"/>
      <c r="R660" s="8"/>
      <c r="S660" s="8" t="s">
        <v>147</v>
      </c>
      <c r="T660" s="8"/>
      <c r="U660" s="10">
        <v>397.64</v>
      </c>
      <c r="V660" s="8"/>
      <c r="W660" s="10">
        <f t="shared" si="27"/>
        <v>524.67999999999995</v>
      </c>
    </row>
    <row r="661" spans="1:23" x14ac:dyDescent="0.25">
      <c r="A661" s="8"/>
      <c r="B661" s="8"/>
      <c r="C661" s="8"/>
      <c r="D661" s="8"/>
      <c r="E661" s="8"/>
      <c r="F661" s="8"/>
      <c r="G661" s="8" t="s">
        <v>51</v>
      </c>
      <c r="H661" s="8"/>
      <c r="I661" s="9">
        <v>43236</v>
      </c>
      <c r="J661" s="8"/>
      <c r="K661" s="8"/>
      <c r="L661" s="8"/>
      <c r="M661" s="8" t="s">
        <v>283</v>
      </c>
      <c r="N661" s="8"/>
      <c r="O661" s="8" t="s">
        <v>337</v>
      </c>
      <c r="P661" s="8"/>
      <c r="Q661" s="20"/>
      <c r="R661" s="8"/>
      <c r="S661" s="8" t="s">
        <v>147</v>
      </c>
      <c r="T661" s="8"/>
      <c r="U661" s="10">
        <v>147.66999999999999</v>
      </c>
      <c r="V661" s="8"/>
      <c r="W661" s="10">
        <f t="shared" si="27"/>
        <v>672.35</v>
      </c>
    </row>
    <row r="662" spans="1:23" x14ac:dyDescent="0.25">
      <c r="A662" s="8"/>
      <c r="B662" s="8"/>
      <c r="C662" s="8"/>
      <c r="D662" s="8"/>
      <c r="E662" s="8"/>
      <c r="F662" s="8"/>
      <c r="G662" s="8" t="s">
        <v>51</v>
      </c>
      <c r="H662" s="8"/>
      <c r="I662" s="9">
        <v>43267</v>
      </c>
      <c r="J662" s="8"/>
      <c r="K662" s="8" t="s">
        <v>254</v>
      </c>
      <c r="L662" s="8"/>
      <c r="M662" s="8" t="s">
        <v>283</v>
      </c>
      <c r="N662" s="8"/>
      <c r="O662" s="8"/>
      <c r="P662" s="8"/>
      <c r="Q662" s="20"/>
      <c r="R662" s="8"/>
      <c r="S662" s="8" t="s">
        <v>147</v>
      </c>
      <c r="T662" s="8"/>
      <c r="U662" s="10">
        <v>156.51</v>
      </c>
      <c r="V662" s="8"/>
      <c r="W662" s="10">
        <f t="shared" si="27"/>
        <v>828.86</v>
      </c>
    </row>
    <row r="663" spans="1:23" x14ac:dyDescent="0.25">
      <c r="A663" s="8"/>
      <c r="B663" s="8"/>
      <c r="C663" s="8"/>
      <c r="D663" s="8"/>
      <c r="E663" s="8"/>
      <c r="F663" s="8"/>
      <c r="G663" s="8" t="s">
        <v>51</v>
      </c>
      <c r="H663" s="8"/>
      <c r="I663" s="9">
        <v>43297</v>
      </c>
      <c r="J663" s="8"/>
      <c r="K663" s="8" t="s">
        <v>255</v>
      </c>
      <c r="L663" s="8"/>
      <c r="M663" s="8" t="s">
        <v>283</v>
      </c>
      <c r="N663" s="8"/>
      <c r="O663" s="8"/>
      <c r="P663" s="8"/>
      <c r="Q663" s="20"/>
      <c r="R663" s="8"/>
      <c r="S663" s="8" t="s">
        <v>147</v>
      </c>
      <c r="T663" s="8"/>
      <c r="U663" s="10">
        <v>131.33000000000001</v>
      </c>
      <c r="V663" s="8"/>
      <c r="W663" s="10">
        <f t="shared" si="27"/>
        <v>960.19</v>
      </c>
    </row>
    <row r="664" spans="1:23" x14ac:dyDescent="0.25">
      <c r="A664" s="8"/>
      <c r="B664" s="8"/>
      <c r="C664" s="8"/>
      <c r="D664" s="8"/>
      <c r="E664" s="8"/>
      <c r="F664" s="8"/>
      <c r="G664" s="8" t="s">
        <v>51</v>
      </c>
      <c r="H664" s="8"/>
      <c r="I664" s="9">
        <v>43359</v>
      </c>
      <c r="J664" s="8"/>
      <c r="K664" s="8" t="s">
        <v>254</v>
      </c>
      <c r="L664" s="8"/>
      <c r="M664" s="8" t="s">
        <v>283</v>
      </c>
      <c r="N664" s="8"/>
      <c r="O664" s="8" t="s">
        <v>338</v>
      </c>
      <c r="P664" s="8"/>
      <c r="Q664" s="20"/>
      <c r="R664" s="8"/>
      <c r="S664" s="8" t="s">
        <v>147</v>
      </c>
      <c r="T664" s="8"/>
      <c r="U664" s="10">
        <v>273.26</v>
      </c>
      <c r="V664" s="8"/>
      <c r="W664" s="10">
        <f t="shared" si="27"/>
        <v>1233.45</v>
      </c>
    </row>
    <row r="665" spans="1:23" ht="15.75" thickBot="1" x14ac:dyDescent="0.3">
      <c r="A665" s="8"/>
      <c r="B665" s="8"/>
      <c r="C665" s="8"/>
      <c r="D665" s="8"/>
      <c r="E665" s="8"/>
      <c r="F665" s="8"/>
      <c r="G665" s="8" t="s">
        <v>51</v>
      </c>
      <c r="H665" s="8"/>
      <c r="I665" s="9">
        <v>43389</v>
      </c>
      <c r="J665" s="8"/>
      <c r="K665" s="8" t="s">
        <v>254</v>
      </c>
      <c r="L665" s="8"/>
      <c r="M665" s="8" t="s">
        <v>283</v>
      </c>
      <c r="N665" s="8"/>
      <c r="O665" s="8"/>
      <c r="P665" s="8"/>
      <c r="Q665" s="20"/>
      <c r="R665" s="8"/>
      <c r="S665" s="8" t="s">
        <v>147</v>
      </c>
      <c r="T665" s="8"/>
      <c r="U665" s="11">
        <v>173.55</v>
      </c>
      <c r="V665" s="8"/>
      <c r="W665" s="11">
        <f t="shared" si="27"/>
        <v>1407</v>
      </c>
    </row>
    <row r="666" spans="1:23" x14ac:dyDescent="0.25">
      <c r="A666" s="8"/>
      <c r="B666" s="8"/>
      <c r="C666" s="8"/>
      <c r="D666" s="8" t="s">
        <v>178</v>
      </c>
      <c r="E666" s="8"/>
      <c r="F666" s="8"/>
      <c r="G666" s="8"/>
      <c r="H666" s="8"/>
      <c r="I666" s="9"/>
      <c r="J666" s="8"/>
      <c r="K666" s="8"/>
      <c r="L666" s="8"/>
      <c r="M666" s="8"/>
      <c r="N666" s="8"/>
      <c r="O666" s="8"/>
      <c r="P666" s="8"/>
      <c r="Q666" s="21"/>
      <c r="R666" s="8"/>
      <c r="S666" s="8"/>
      <c r="T666" s="8"/>
      <c r="U666" s="10">
        <f>ROUND(SUM(U658:U665),5)</f>
        <v>1407</v>
      </c>
      <c r="V666" s="8"/>
      <c r="W666" s="10">
        <f>W665</f>
        <v>1407</v>
      </c>
    </row>
    <row r="667" spans="1:23" x14ac:dyDescent="0.25">
      <c r="A667" s="8"/>
      <c r="B667" s="8"/>
      <c r="C667" s="8"/>
      <c r="D667" s="8"/>
      <c r="E667" s="8"/>
      <c r="F667" s="8"/>
      <c r="G667" s="8"/>
      <c r="H667" s="8"/>
      <c r="I667" s="9"/>
      <c r="J667" s="8"/>
      <c r="K667" s="8"/>
      <c r="L667" s="8"/>
      <c r="M667" s="8"/>
      <c r="N667" s="8"/>
      <c r="O667" s="8"/>
      <c r="P667" s="8"/>
      <c r="Q667" s="21"/>
      <c r="R667" s="8"/>
      <c r="S667" s="31" t="s">
        <v>381</v>
      </c>
      <c r="T667" s="31"/>
      <c r="U667" s="33"/>
      <c r="V667" s="31"/>
      <c r="W667" s="34">
        <v>360</v>
      </c>
    </row>
    <row r="668" spans="1:23" x14ac:dyDescent="0.25">
      <c r="A668" s="8"/>
      <c r="B668" s="8"/>
      <c r="C668" s="8"/>
      <c r="D668" s="8"/>
      <c r="E668" s="8"/>
      <c r="F668" s="8"/>
      <c r="G668" s="8"/>
      <c r="H668" s="8"/>
      <c r="I668" s="9"/>
      <c r="J668" s="8"/>
      <c r="K668" s="8"/>
      <c r="L668" s="8"/>
      <c r="M668" s="8"/>
      <c r="N668" s="8"/>
      <c r="O668" s="8"/>
      <c r="P668" s="8"/>
      <c r="Q668" s="21"/>
      <c r="R668" s="8"/>
      <c r="S668" s="31"/>
      <c r="T668" s="31"/>
      <c r="U668" s="33"/>
      <c r="V668" s="31"/>
      <c r="W668" s="33">
        <f>W665+W667</f>
        <v>1767</v>
      </c>
    </row>
    <row r="669" spans="1:23" x14ac:dyDescent="0.25">
      <c r="A669" s="5"/>
      <c r="B669" s="5"/>
      <c r="C669" s="5"/>
      <c r="D669" s="5" t="s">
        <v>179</v>
      </c>
      <c r="E669" s="5"/>
      <c r="F669" s="5"/>
      <c r="G669" s="5"/>
      <c r="H669" s="5"/>
      <c r="I669" s="6"/>
      <c r="J669" s="5"/>
      <c r="K669" s="5"/>
      <c r="L669" s="5"/>
      <c r="M669" s="5"/>
      <c r="N669" s="5"/>
      <c r="O669" s="5"/>
      <c r="P669" s="5"/>
      <c r="Q669" s="19"/>
      <c r="R669" s="5"/>
      <c r="S669" s="5"/>
      <c r="T669" s="5"/>
      <c r="U669" s="7"/>
      <c r="V669" s="5"/>
      <c r="W669" s="7"/>
    </row>
    <row r="670" spans="1:23" x14ac:dyDescent="0.25">
      <c r="A670" s="8"/>
      <c r="B670" s="8"/>
      <c r="C670" s="8"/>
      <c r="D670" s="8"/>
      <c r="E670" s="8"/>
      <c r="F670" s="8"/>
      <c r="G670" s="8" t="s">
        <v>51</v>
      </c>
      <c r="H670" s="8"/>
      <c r="I670" s="9">
        <v>43101</v>
      </c>
      <c r="J670" s="8"/>
      <c r="K670" s="8" t="s">
        <v>256</v>
      </c>
      <c r="L670" s="8"/>
      <c r="M670" s="8" t="s">
        <v>284</v>
      </c>
      <c r="N670" s="8"/>
      <c r="O670" s="8" t="s">
        <v>339</v>
      </c>
      <c r="P670" s="8"/>
      <c r="Q670" s="20"/>
      <c r="R670" s="8"/>
      <c r="S670" s="8" t="s">
        <v>147</v>
      </c>
      <c r="T670" s="8"/>
      <c r="U670" s="10">
        <v>311.54000000000002</v>
      </c>
      <c r="V670" s="8"/>
      <c r="W670" s="10">
        <f t="shared" ref="W670:W682" si="28">ROUND(W669+U670,5)</f>
        <v>311.54000000000002</v>
      </c>
    </row>
    <row r="671" spans="1:23" x14ac:dyDescent="0.25">
      <c r="A671" s="8"/>
      <c r="B671" s="8"/>
      <c r="C671" s="8"/>
      <c r="D671" s="8"/>
      <c r="E671" s="8"/>
      <c r="F671" s="8"/>
      <c r="G671" s="8" t="s">
        <v>51</v>
      </c>
      <c r="H671" s="8"/>
      <c r="I671" s="9">
        <v>43132</v>
      </c>
      <c r="J671" s="8"/>
      <c r="K671" s="8"/>
      <c r="L671" s="8"/>
      <c r="M671" s="8" t="s">
        <v>284</v>
      </c>
      <c r="N671" s="8"/>
      <c r="O671" s="8" t="s">
        <v>340</v>
      </c>
      <c r="P671" s="8"/>
      <c r="Q671" s="20"/>
      <c r="R671" s="8"/>
      <c r="S671" s="8" t="s">
        <v>147</v>
      </c>
      <c r="T671" s="8"/>
      <c r="U671" s="10">
        <v>311.54000000000002</v>
      </c>
      <c r="V671" s="8"/>
      <c r="W671" s="10">
        <f t="shared" si="28"/>
        <v>623.08000000000004</v>
      </c>
    </row>
    <row r="672" spans="1:23" x14ac:dyDescent="0.25">
      <c r="A672" s="8"/>
      <c r="B672" s="8"/>
      <c r="C672" s="8"/>
      <c r="D672" s="8"/>
      <c r="E672" s="8"/>
      <c r="F672" s="8"/>
      <c r="G672" s="8" t="s">
        <v>51</v>
      </c>
      <c r="H672" s="8"/>
      <c r="I672" s="9">
        <v>43160</v>
      </c>
      <c r="J672" s="8"/>
      <c r="K672" s="8"/>
      <c r="L672" s="8"/>
      <c r="M672" s="8" t="s">
        <v>284</v>
      </c>
      <c r="N672" s="8"/>
      <c r="O672" s="8" t="s">
        <v>341</v>
      </c>
      <c r="P672" s="8"/>
      <c r="Q672" s="20"/>
      <c r="R672" s="8"/>
      <c r="S672" s="8" t="s">
        <v>147</v>
      </c>
      <c r="T672" s="8"/>
      <c r="U672" s="10">
        <v>311.54000000000002</v>
      </c>
      <c r="V672" s="8"/>
      <c r="W672" s="10">
        <f t="shared" si="28"/>
        <v>934.62</v>
      </c>
    </row>
    <row r="673" spans="1:23" x14ac:dyDescent="0.25">
      <c r="A673" s="8"/>
      <c r="B673" s="8"/>
      <c r="C673" s="8"/>
      <c r="D673" s="8"/>
      <c r="E673" s="8"/>
      <c r="F673" s="8"/>
      <c r="G673" s="8" t="s">
        <v>49</v>
      </c>
      <c r="H673" s="8"/>
      <c r="I673" s="9">
        <v>43190</v>
      </c>
      <c r="J673" s="8"/>
      <c r="K673" s="8"/>
      <c r="L673" s="8"/>
      <c r="M673" s="8" t="s">
        <v>285</v>
      </c>
      <c r="N673" s="8"/>
      <c r="O673" s="8" t="s">
        <v>342</v>
      </c>
      <c r="P673" s="8"/>
      <c r="Q673" s="20"/>
      <c r="R673" s="8"/>
      <c r="S673" s="8" t="s">
        <v>144</v>
      </c>
      <c r="T673" s="8"/>
      <c r="U673" s="10">
        <v>-177.58</v>
      </c>
      <c r="V673" s="8"/>
      <c r="W673" s="10">
        <f t="shared" si="28"/>
        <v>757.04</v>
      </c>
    </row>
    <row r="674" spans="1:23" x14ac:dyDescent="0.25">
      <c r="A674" s="8"/>
      <c r="B674" s="8"/>
      <c r="C674" s="8"/>
      <c r="D674" s="8"/>
      <c r="E674" s="8"/>
      <c r="F674" s="8"/>
      <c r="G674" s="8" t="s">
        <v>51</v>
      </c>
      <c r="H674" s="8"/>
      <c r="I674" s="9">
        <v>43191</v>
      </c>
      <c r="J674" s="8"/>
      <c r="K674" s="8" t="s">
        <v>257</v>
      </c>
      <c r="L674" s="8"/>
      <c r="M674" s="8" t="s">
        <v>284</v>
      </c>
      <c r="N674" s="8"/>
      <c r="O674" s="8" t="s">
        <v>343</v>
      </c>
      <c r="P674" s="8"/>
      <c r="Q674" s="20"/>
      <c r="R674" s="8"/>
      <c r="S674" s="8" t="s">
        <v>147</v>
      </c>
      <c r="T674" s="8"/>
      <c r="U674" s="10">
        <v>311.54000000000002</v>
      </c>
      <c r="V674" s="8"/>
      <c r="W674" s="10">
        <f t="shared" si="28"/>
        <v>1068.58</v>
      </c>
    </row>
    <row r="675" spans="1:23" x14ac:dyDescent="0.25">
      <c r="A675" s="8"/>
      <c r="B675" s="8"/>
      <c r="C675" s="8"/>
      <c r="D675" s="8"/>
      <c r="E675" s="8"/>
      <c r="F675" s="8"/>
      <c r="G675" s="8" t="s">
        <v>51</v>
      </c>
      <c r="H675" s="8"/>
      <c r="I675" s="9">
        <v>43221</v>
      </c>
      <c r="J675" s="8"/>
      <c r="K675" s="8" t="s">
        <v>258</v>
      </c>
      <c r="L675" s="8"/>
      <c r="M675" s="8" t="s">
        <v>284</v>
      </c>
      <c r="N675" s="8"/>
      <c r="O675" s="8" t="s">
        <v>344</v>
      </c>
      <c r="P675" s="8"/>
      <c r="Q675" s="20"/>
      <c r="R675" s="8"/>
      <c r="S675" s="8" t="s">
        <v>147</v>
      </c>
      <c r="T675" s="8"/>
      <c r="U675" s="10">
        <v>311.54000000000002</v>
      </c>
      <c r="V675" s="8"/>
      <c r="W675" s="10">
        <f t="shared" si="28"/>
        <v>1380.12</v>
      </c>
    </row>
    <row r="676" spans="1:23" x14ac:dyDescent="0.25">
      <c r="A676" s="8"/>
      <c r="B676" s="8"/>
      <c r="C676" s="8"/>
      <c r="D676" s="8"/>
      <c r="E676" s="8"/>
      <c r="F676" s="8"/>
      <c r="G676" s="8" t="s">
        <v>51</v>
      </c>
      <c r="H676" s="8"/>
      <c r="I676" s="9">
        <v>43252</v>
      </c>
      <c r="J676" s="8"/>
      <c r="K676" s="8" t="s">
        <v>259</v>
      </c>
      <c r="L676" s="8"/>
      <c r="M676" s="8" t="s">
        <v>284</v>
      </c>
      <c r="N676" s="8"/>
      <c r="O676" s="8" t="s">
        <v>345</v>
      </c>
      <c r="P676" s="8"/>
      <c r="Q676" s="20"/>
      <c r="R676" s="8"/>
      <c r="S676" s="8" t="s">
        <v>147</v>
      </c>
      <c r="T676" s="8"/>
      <c r="U676" s="10">
        <v>311.54000000000002</v>
      </c>
      <c r="V676" s="8"/>
      <c r="W676" s="10">
        <f t="shared" si="28"/>
        <v>1691.66</v>
      </c>
    </row>
    <row r="677" spans="1:23" x14ac:dyDescent="0.25">
      <c r="A677" s="8"/>
      <c r="B677" s="8"/>
      <c r="C677" s="8"/>
      <c r="D677" s="8"/>
      <c r="E677" s="8"/>
      <c r="F677" s="8"/>
      <c r="G677" s="8" t="s">
        <v>49</v>
      </c>
      <c r="H677" s="8"/>
      <c r="I677" s="9">
        <v>43281</v>
      </c>
      <c r="J677" s="8"/>
      <c r="K677" s="8"/>
      <c r="L677" s="8"/>
      <c r="M677" s="8" t="s">
        <v>285</v>
      </c>
      <c r="N677" s="8"/>
      <c r="O677" s="8" t="s">
        <v>342</v>
      </c>
      <c r="P677" s="8"/>
      <c r="Q677" s="20"/>
      <c r="R677" s="8"/>
      <c r="S677" s="8" t="s">
        <v>144</v>
      </c>
      <c r="T677" s="8"/>
      <c r="U677" s="10">
        <v>-177.58</v>
      </c>
      <c r="V677" s="8"/>
      <c r="W677" s="10">
        <f t="shared" si="28"/>
        <v>1514.08</v>
      </c>
    </row>
    <row r="678" spans="1:23" x14ac:dyDescent="0.25">
      <c r="A678" s="8"/>
      <c r="B678" s="8"/>
      <c r="C678" s="8"/>
      <c r="D678" s="8"/>
      <c r="E678" s="8"/>
      <c r="F678" s="8"/>
      <c r="G678" s="8" t="s">
        <v>51</v>
      </c>
      <c r="H678" s="8"/>
      <c r="I678" s="9">
        <v>43282</v>
      </c>
      <c r="J678" s="8"/>
      <c r="K678" s="8" t="s">
        <v>260</v>
      </c>
      <c r="L678" s="8"/>
      <c r="M678" s="8" t="s">
        <v>284</v>
      </c>
      <c r="N678" s="8"/>
      <c r="O678" s="8" t="s">
        <v>346</v>
      </c>
      <c r="P678" s="8"/>
      <c r="Q678" s="20"/>
      <c r="R678" s="8"/>
      <c r="S678" s="8" t="s">
        <v>147</v>
      </c>
      <c r="T678" s="8"/>
      <c r="U678" s="10">
        <v>311.54000000000002</v>
      </c>
      <c r="V678" s="8"/>
      <c r="W678" s="10">
        <f t="shared" si="28"/>
        <v>1825.62</v>
      </c>
    </row>
    <row r="679" spans="1:23" x14ac:dyDescent="0.25">
      <c r="A679" s="8"/>
      <c r="B679" s="8"/>
      <c r="C679" s="8"/>
      <c r="D679" s="8"/>
      <c r="E679" s="8"/>
      <c r="F679" s="8"/>
      <c r="G679" s="8" t="s">
        <v>51</v>
      </c>
      <c r="H679" s="8"/>
      <c r="I679" s="9">
        <v>43313</v>
      </c>
      <c r="J679" s="8"/>
      <c r="K679" s="8" t="s">
        <v>261</v>
      </c>
      <c r="L679" s="8"/>
      <c r="M679" s="8" t="s">
        <v>284</v>
      </c>
      <c r="N679" s="8"/>
      <c r="O679" s="8" t="s">
        <v>347</v>
      </c>
      <c r="P679" s="8"/>
      <c r="Q679" s="20"/>
      <c r="R679" s="8"/>
      <c r="S679" s="8" t="s">
        <v>147</v>
      </c>
      <c r="T679" s="8"/>
      <c r="U679" s="10">
        <v>311.54000000000002</v>
      </c>
      <c r="V679" s="8"/>
      <c r="W679" s="10">
        <f t="shared" si="28"/>
        <v>2137.16</v>
      </c>
    </row>
    <row r="680" spans="1:23" x14ac:dyDescent="0.25">
      <c r="A680" s="8"/>
      <c r="B680" s="8"/>
      <c r="C680" s="8"/>
      <c r="D680" s="8"/>
      <c r="E680" s="8"/>
      <c r="F680" s="8"/>
      <c r="G680" s="8" t="s">
        <v>51</v>
      </c>
      <c r="H680" s="8"/>
      <c r="I680" s="9">
        <v>43344</v>
      </c>
      <c r="J680" s="8"/>
      <c r="K680" s="8" t="s">
        <v>262</v>
      </c>
      <c r="L680" s="8"/>
      <c r="M680" s="8" t="s">
        <v>284</v>
      </c>
      <c r="N680" s="8"/>
      <c r="O680" s="8" t="s">
        <v>348</v>
      </c>
      <c r="P680" s="8"/>
      <c r="Q680" s="20"/>
      <c r="R680" s="8"/>
      <c r="S680" s="8" t="s">
        <v>147</v>
      </c>
      <c r="T680" s="8"/>
      <c r="U680" s="10">
        <v>311.54000000000002</v>
      </c>
      <c r="V680" s="8"/>
      <c r="W680" s="10">
        <f t="shared" si="28"/>
        <v>2448.6999999999998</v>
      </c>
    </row>
    <row r="681" spans="1:23" x14ac:dyDescent="0.25">
      <c r="A681" s="8"/>
      <c r="B681" s="8"/>
      <c r="C681" s="8"/>
      <c r="D681" s="8"/>
      <c r="E681" s="8"/>
      <c r="F681" s="8"/>
      <c r="G681" s="8" t="s">
        <v>49</v>
      </c>
      <c r="H681" s="8"/>
      <c r="I681" s="9">
        <v>43373</v>
      </c>
      <c r="J681" s="8"/>
      <c r="K681" s="8"/>
      <c r="L681" s="8"/>
      <c r="M681" s="8" t="s">
        <v>285</v>
      </c>
      <c r="N681" s="8"/>
      <c r="O681" s="8" t="s">
        <v>342</v>
      </c>
      <c r="P681" s="8"/>
      <c r="Q681" s="20"/>
      <c r="R681" s="8"/>
      <c r="S681" s="8" t="s">
        <v>144</v>
      </c>
      <c r="T681" s="8"/>
      <c r="U681" s="10">
        <v>-177.58</v>
      </c>
      <c r="V681" s="8"/>
      <c r="W681" s="10">
        <f t="shared" si="28"/>
        <v>2271.12</v>
      </c>
    </row>
    <row r="682" spans="1:23" ht="15.75" thickBot="1" x14ac:dyDescent="0.3">
      <c r="A682" s="8"/>
      <c r="B682" s="8"/>
      <c r="C682" s="8"/>
      <c r="D682" s="8"/>
      <c r="E682" s="8"/>
      <c r="F682" s="8"/>
      <c r="G682" s="8" t="s">
        <v>51</v>
      </c>
      <c r="H682" s="8"/>
      <c r="I682" s="9">
        <v>43374</v>
      </c>
      <c r="J682" s="8"/>
      <c r="K682" s="8" t="s">
        <v>263</v>
      </c>
      <c r="L682" s="8"/>
      <c r="M682" s="8" t="s">
        <v>284</v>
      </c>
      <c r="N682" s="8"/>
      <c r="O682" s="8" t="s">
        <v>349</v>
      </c>
      <c r="P682" s="8"/>
      <c r="Q682" s="20"/>
      <c r="R682" s="8"/>
      <c r="S682" s="8" t="s">
        <v>147</v>
      </c>
      <c r="T682" s="8"/>
      <c r="U682" s="11">
        <v>311.54000000000002</v>
      </c>
      <c r="V682" s="8"/>
      <c r="W682" s="11">
        <f t="shared" si="28"/>
        <v>2582.66</v>
      </c>
    </row>
    <row r="683" spans="1:23" x14ac:dyDescent="0.25">
      <c r="A683" s="8"/>
      <c r="B683" s="8"/>
      <c r="C683" s="8"/>
      <c r="D683" s="8" t="s">
        <v>180</v>
      </c>
      <c r="E683" s="8"/>
      <c r="F683" s="8"/>
      <c r="G683" s="8"/>
      <c r="H683" s="8"/>
      <c r="I683" s="9"/>
      <c r="J683" s="8"/>
      <c r="K683" s="8"/>
      <c r="L683" s="8"/>
      <c r="M683" s="8"/>
      <c r="N683" s="8"/>
      <c r="O683" s="8"/>
      <c r="P683" s="8"/>
      <c r="Q683" s="21"/>
      <c r="R683" s="8"/>
      <c r="S683" s="8"/>
      <c r="T683" s="8"/>
      <c r="U683" s="10">
        <f>ROUND(SUM(U669:U682),5)</f>
        <v>2582.66</v>
      </c>
      <c r="V683" s="8"/>
      <c r="W683" s="10">
        <f>W682</f>
        <v>2582.66</v>
      </c>
    </row>
    <row r="684" spans="1:23" x14ac:dyDescent="0.25">
      <c r="A684" s="8"/>
      <c r="B684" s="8"/>
      <c r="C684" s="8"/>
      <c r="D684" s="8"/>
      <c r="E684" s="8"/>
      <c r="F684" s="8"/>
      <c r="G684" s="8"/>
      <c r="H684" s="8"/>
      <c r="I684" s="9"/>
      <c r="J684" s="8"/>
      <c r="K684" s="8"/>
      <c r="L684" s="8"/>
      <c r="M684" s="8"/>
      <c r="N684" s="8"/>
      <c r="O684" s="8"/>
      <c r="P684" s="8"/>
      <c r="Q684" s="21"/>
      <c r="R684" s="8"/>
      <c r="S684" s="31" t="s">
        <v>381</v>
      </c>
      <c r="T684" s="31"/>
      <c r="U684" s="33"/>
      <c r="V684" s="31"/>
      <c r="W684" s="34">
        <f>311.54*2-177.58</f>
        <v>445.5</v>
      </c>
    </row>
    <row r="685" spans="1:23" x14ac:dyDescent="0.25">
      <c r="A685" s="8"/>
      <c r="B685" s="8"/>
      <c r="C685" s="8"/>
      <c r="D685" s="8"/>
      <c r="E685" s="8"/>
      <c r="F685" s="8"/>
      <c r="G685" s="8"/>
      <c r="H685" s="8"/>
      <c r="I685" s="9"/>
      <c r="J685" s="8"/>
      <c r="K685" s="8"/>
      <c r="L685" s="8"/>
      <c r="M685" s="8"/>
      <c r="N685" s="8"/>
      <c r="O685" s="8"/>
      <c r="P685" s="8"/>
      <c r="Q685" s="21"/>
      <c r="R685" s="8"/>
      <c r="S685" s="31"/>
      <c r="T685" s="31"/>
      <c r="U685" s="33"/>
      <c r="V685" s="31"/>
      <c r="W685" s="33">
        <f>W682+W684</f>
        <v>3028.16</v>
      </c>
    </row>
    <row r="686" spans="1:23" x14ac:dyDescent="0.25">
      <c r="A686" s="5"/>
      <c r="B686" s="5"/>
      <c r="C686" s="5"/>
      <c r="D686" s="5" t="s">
        <v>181</v>
      </c>
      <c r="E686" s="5"/>
      <c r="F686" s="5"/>
      <c r="G686" s="5"/>
      <c r="H686" s="5"/>
      <c r="I686" s="6"/>
      <c r="J686" s="5"/>
      <c r="K686" s="5"/>
      <c r="L686" s="5"/>
      <c r="M686" s="5"/>
      <c r="N686" s="5"/>
      <c r="O686" s="5"/>
      <c r="P686" s="5"/>
      <c r="Q686" s="19"/>
      <c r="R686" s="5"/>
      <c r="S686" s="5"/>
      <c r="T686" s="5"/>
      <c r="U686" s="7"/>
      <c r="V686" s="5"/>
      <c r="W686" s="7"/>
    </row>
    <row r="687" spans="1:23" x14ac:dyDescent="0.25">
      <c r="A687" s="8"/>
      <c r="B687" s="8"/>
      <c r="C687" s="8"/>
      <c r="D687" s="8"/>
      <c r="E687" s="8"/>
      <c r="F687" s="8"/>
      <c r="G687" s="8" t="s">
        <v>51</v>
      </c>
      <c r="H687" s="8"/>
      <c r="I687" s="9">
        <v>43190</v>
      </c>
      <c r="J687" s="8"/>
      <c r="K687" s="8" t="s">
        <v>264</v>
      </c>
      <c r="L687" s="8"/>
      <c r="M687" s="8" t="s">
        <v>286</v>
      </c>
      <c r="N687" s="8"/>
      <c r="O687" s="8" t="s">
        <v>350</v>
      </c>
      <c r="P687" s="8"/>
      <c r="Q687" s="20"/>
      <c r="R687" s="8"/>
      <c r="S687" s="8" t="s">
        <v>147</v>
      </c>
      <c r="T687" s="8"/>
      <c r="U687" s="10">
        <v>7436.53</v>
      </c>
      <c r="V687" s="8"/>
      <c r="W687" s="10">
        <f>ROUND(W686+U687,5)</f>
        <v>7436.53</v>
      </c>
    </row>
    <row r="688" spans="1:23" x14ac:dyDescent="0.25">
      <c r="A688" s="8"/>
      <c r="B688" s="8"/>
      <c r="C688" s="8"/>
      <c r="D688" s="8"/>
      <c r="E688" s="8"/>
      <c r="F688" s="8"/>
      <c r="G688" s="8" t="s">
        <v>51</v>
      </c>
      <c r="H688" s="8"/>
      <c r="I688" s="9">
        <v>43281</v>
      </c>
      <c r="J688" s="8"/>
      <c r="K688" s="8" t="s">
        <v>264</v>
      </c>
      <c r="L688" s="8"/>
      <c r="M688" s="8" t="s">
        <v>286</v>
      </c>
      <c r="N688" s="8"/>
      <c r="O688" s="8" t="s">
        <v>351</v>
      </c>
      <c r="P688" s="8"/>
      <c r="Q688" s="20"/>
      <c r="R688" s="8"/>
      <c r="S688" s="8" t="s">
        <v>147</v>
      </c>
      <c r="T688" s="8"/>
      <c r="U688" s="10">
        <v>6982.23</v>
      </c>
      <c r="V688" s="8"/>
      <c r="W688" s="10">
        <f>ROUND(W687+U688,5)</f>
        <v>14418.76</v>
      </c>
    </row>
    <row r="689" spans="1:23" ht="15.75" thickBot="1" x14ac:dyDescent="0.3">
      <c r="A689" s="8"/>
      <c r="B689" s="8"/>
      <c r="C689" s="8"/>
      <c r="D689" s="8"/>
      <c r="E689" s="8"/>
      <c r="F689" s="8"/>
      <c r="G689" s="8" t="s">
        <v>51</v>
      </c>
      <c r="H689" s="8"/>
      <c r="I689" s="9">
        <v>43373</v>
      </c>
      <c r="J689" s="8"/>
      <c r="K689" s="8" t="s">
        <v>264</v>
      </c>
      <c r="L689" s="8"/>
      <c r="M689" s="8" t="s">
        <v>286</v>
      </c>
      <c r="N689" s="8"/>
      <c r="O689" s="8" t="s">
        <v>352</v>
      </c>
      <c r="P689" s="8"/>
      <c r="Q689" s="20"/>
      <c r="R689" s="8"/>
      <c r="S689" s="8" t="s">
        <v>147</v>
      </c>
      <c r="T689" s="8"/>
      <c r="U689" s="12">
        <v>7690.63</v>
      </c>
      <c r="V689" s="8"/>
      <c r="W689" s="12">
        <f>ROUND(W688+U689,5)</f>
        <v>22109.39</v>
      </c>
    </row>
    <row r="690" spans="1:23" x14ac:dyDescent="0.25">
      <c r="A690" s="8"/>
      <c r="B690" s="8"/>
      <c r="C690" s="8"/>
      <c r="D690" s="8" t="s">
        <v>182</v>
      </c>
      <c r="E690" s="8"/>
      <c r="F690" s="8"/>
      <c r="G690" s="8"/>
      <c r="H690" s="8"/>
      <c r="I690" s="9"/>
      <c r="J690" s="8"/>
      <c r="K690" s="8"/>
      <c r="L690" s="8"/>
      <c r="M690" s="8"/>
      <c r="N690" s="8"/>
      <c r="O690" s="8"/>
      <c r="P690" s="8"/>
      <c r="Q690" s="21"/>
      <c r="R690" s="8"/>
      <c r="S690" s="8"/>
      <c r="T690" s="8"/>
      <c r="U690" s="14">
        <f>ROUND(SUM(U686:U689),5)</f>
        <v>22109.39</v>
      </c>
      <c r="V690" s="8"/>
      <c r="W690" s="14">
        <f>W689</f>
        <v>22109.39</v>
      </c>
    </row>
    <row r="691" spans="1:23" x14ac:dyDescent="0.25">
      <c r="A691" s="8"/>
      <c r="B691" s="8"/>
      <c r="C691" s="8"/>
      <c r="D691" s="8"/>
      <c r="E691" s="8"/>
      <c r="F691" s="8"/>
      <c r="G691" s="8"/>
      <c r="H691" s="8"/>
      <c r="I691" s="9"/>
      <c r="J691" s="8"/>
      <c r="K691" s="8"/>
      <c r="L691" s="8"/>
      <c r="M691" s="8"/>
      <c r="N691" s="8"/>
      <c r="O691" s="8"/>
      <c r="P691" s="8"/>
      <c r="Q691" s="21"/>
      <c r="R691" s="8"/>
      <c r="S691" s="31" t="s">
        <v>381</v>
      </c>
      <c r="T691" s="31"/>
      <c r="U691" s="33"/>
      <c r="V691" s="31"/>
      <c r="W691" s="34">
        <v>7700</v>
      </c>
    </row>
    <row r="692" spans="1:23" x14ac:dyDescent="0.25">
      <c r="A692" s="8"/>
      <c r="B692" s="8"/>
      <c r="C692" s="8"/>
      <c r="D692" s="8"/>
      <c r="E692" s="8"/>
      <c r="F692" s="8"/>
      <c r="G692" s="8"/>
      <c r="H692" s="8"/>
      <c r="I692" s="9"/>
      <c r="J692" s="8"/>
      <c r="K692" s="8"/>
      <c r="L692" s="8"/>
      <c r="M692" s="8"/>
      <c r="N692" s="8"/>
      <c r="O692" s="8"/>
      <c r="P692" s="8"/>
      <c r="Q692" s="21"/>
      <c r="R692" s="8"/>
      <c r="S692" s="31"/>
      <c r="T692" s="31"/>
      <c r="U692" s="33"/>
      <c r="V692" s="31"/>
      <c r="W692" s="33">
        <f>W689+W691</f>
        <v>29809.39</v>
      </c>
    </row>
    <row r="693" spans="1:23" ht="15.75" hidden="1" thickBot="1" x14ac:dyDescent="0.3">
      <c r="A693" s="8"/>
      <c r="B693" s="8"/>
      <c r="C693" s="8" t="s">
        <v>183</v>
      </c>
      <c r="D693" s="8"/>
      <c r="E693" s="8"/>
      <c r="F693" s="8"/>
      <c r="G693" s="8"/>
      <c r="H693" s="8"/>
      <c r="I693" s="9"/>
      <c r="J693" s="8"/>
      <c r="K693" s="8"/>
      <c r="L693" s="8"/>
      <c r="M693" s="8"/>
      <c r="N693" s="8"/>
      <c r="O693" s="8"/>
      <c r="P693" s="8"/>
      <c r="Q693" s="21"/>
      <c r="R693" s="8"/>
      <c r="S693" s="8"/>
      <c r="T693" s="8"/>
      <c r="U693" s="14">
        <f>ROUND(U465+U471+U475+U495+U508+U516+U526+U538+U546+U554+U558+U581+U588+U605+U629+U638+U647+U655+U666+U683+U690,5)</f>
        <v>173517.3</v>
      </c>
      <c r="V693" s="8"/>
      <c r="W693" s="14">
        <f>ROUND(W465+W471+W475+W495+W508+W516+W526+W538+W546+W554+W558+W581+W588+W605+W629+W638+W647+W655+W666+W683+W690,5)</f>
        <v>173517.3</v>
      </c>
    </row>
    <row r="694" spans="1:23" ht="15.75" hidden="1" thickBot="1" x14ac:dyDescent="0.3">
      <c r="A694" s="8"/>
      <c r="B694" s="8" t="s">
        <v>184</v>
      </c>
      <c r="C694" s="8"/>
      <c r="D694" s="8"/>
      <c r="E694" s="8"/>
      <c r="F694" s="8"/>
      <c r="G694" s="8"/>
      <c r="H694" s="8"/>
      <c r="I694" s="9"/>
      <c r="J694" s="8"/>
      <c r="K694" s="8"/>
      <c r="L694" s="8"/>
      <c r="M694" s="8"/>
      <c r="N694" s="8"/>
      <c r="O694" s="8"/>
      <c r="P694" s="8"/>
      <c r="Q694" s="21"/>
      <c r="R694" s="8"/>
      <c r="S694" s="8"/>
      <c r="T694" s="8"/>
      <c r="U694" s="14">
        <f>ROUND(U458+U693,5)</f>
        <v>175657.3</v>
      </c>
      <c r="V694" s="8"/>
      <c r="W694" s="14">
        <f>ROUND(W458+W693,5)</f>
        <v>175657.3</v>
      </c>
    </row>
    <row r="695" spans="1:23" s="16" customFormat="1" ht="12" hidden="1" thickBot="1" x14ac:dyDescent="0.25">
      <c r="A695" s="5" t="s">
        <v>185</v>
      </c>
      <c r="B695" s="5"/>
      <c r="C695" s="5"/>
      <c r="D695" s="5"/>
      <c r="E695" s="5"/>
      <c r="F695" s="5"/>
      <c r="G695" s="5"/>
      <c r="H695" s="5"/>
      <c r="I695" s="6"/>
      <c r="J695" s="5"/>
      <c r="K695" s="5"/>
      <c r="L695" s="5"/>
      <c r="M695" s="5"/>
      <c r="N695" s="5"/>
      <c r="O695" s="5"/>
      <c r="P695" s="5"/>
      <c r="Q695" s="19"/>
      <c r="R695" s="5"/>
      <c r="S695" s="5"/>
      <c r="T695" s="5"/>
      <c r="U695" s="15">
        <f>ROUND(U452-U694,5)</f>
        <v>76410.240000000005</v>
      </c>
      <c r="V695" s="5"/>
      <c r="W695" s="15">
        <f>ROUND(W452-W694,5)</f>
        <v>76410.240000000005</v>
      </c>
    </row>
  </sheetData>
  <pageMargins left="0.7" right="0.7" top="0.75" bottom="0.75" header="0.1" footer="0.3"/>
  <pageSetup orientation="portrait" horizontalDpi="0" verticalDpi="0" r:id="rId1"/>
  <headerFoot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5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6</xdr:col>
                <xdr:colOff>371475</xdr:colOff>
                <xdr:row>1</xdr:row>
                <xdr:rowOff>28575</xdr:rowOff>
              </to>
            </anchor>
          </controlPr>
        </control>
      </mc:Choice>
      <mc:Fallback>
        <control shapeId="1025" r:id="rId4" name="FILTER"/>
      </mc:Fallback>
    </mc:AlternateContent>
    <mc:AlternateContent xmlns:mc="http://schemas.openxmlformats.org/markup-compatibility/2006">
      <mc:Choice Requires="x14">
        <control shapeId="1026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6</xdr:col>
                <xdr:colOff>371475</xdr:colOff>
                <xdr:row>1</xdr:row>
                <xdr:rowOff>28575</xdr:rowOff>
              </to>
            </anchor>
          </controlPr>
        </control>
      </mc:Choice>
      <mc:Fallback>
        <control shapeId="1026" r:id="rId6" name="HEADER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1C7A3-20F5-495B-B00B-103DD4F4B775}">
  <sheetPr>
    <pageSetUpPr fitToPage="1"/>
  </sheetPr>
  <dimension ref="A1:V51"/>
  <sheetViews>
    <sheetView tabSelected="1" topLeftCell="A7" workbookViewId="0">
      <selection activeCell="N14" sqref="N14"/>
    </sheetView>
  </sheetViews>
  <sheetFormatPr defaultColWidth="9.42578125" defaultRowHeight="15" x14ac:dyDescent="0.25"/>
  <cols>
    <col min="1" max="1" width="7.42578125" style="66" customWidth="1"/>
    <col min="2" max="2" width="9.28515625" style="66" customWidth="1"/>
    <col min="3" max="3" width="2.28515625" hidden="1" customWidth="1"/>
    <col min="4" max="4" width="10.140625" style="67" customWidth="1"/>
    <col min="5" max="5" width="11" style="67" customWidth="1"/>
    <col min="6" max="6" width="11.7109375" style="67" customWidth="1"/>
    <col min="7" max="7" width="11.140625" style="67" customWidth="1"/>
    <col min="8" max="8" width="9.5703125" style="67" customWidth="1"/>
    <col min="9" max="10" width="9.85546875" style="67" customWidth="1"/>
    <col min="11" max="11" width="10.42578125" style="67" customWidth="1"/>
    <col min="12" max="12" width="9.85546875" style="67" customWidth="1"/>
    <col min="13" max="13" width="10.42578125" style="67" customWidth="1"/>
    <col min="14" max="14" width="10.28515625" style="67" customWidth="1"/>
    <col min="15" max="21" width="9.85546875" style="67" customWidth="1"/>
  </cols>
  <sheetData>
    <row r="1" spans="1:22" s="39" customFormat="1" ht="18" x14ac:dyDescent="0.25">
      <c r="A1" s="36" t="s">
        <v>386</v>
      </c>
      <c r="B1" s="36"/>
      <c r="C1" s="37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</row>
    <row r="2" spans="1:22" s="43" customFormat="1" ht="12.75" x14ac:dyDescent="0.2">
      <c r="A2" s="40" t="s">
        <v>397</v>
      </c>
      <c r="B2" s="40"/>
      <c r="C2" s="41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</row>
    <row r="3" spans="1:22" s="49" customFormat="1" ht="57" x14ac:dyDescent="0.25">
      <c r="A3" s="44" t="s">
        <v>387</v>
      </c>
      <c r="B3" s="44" t="s">
        <v>388</v>
      </c>
      <c r="C3" s="45"/>
      <c r="D3" s="46" t="s">
        <v>398</v>
      </c>
      <c r="E3" s="46" t="s">
        <v>399</v>
      </c>
      <c r="F3" s="46" t="s">
        <v>400</v>
      </c>
      <c r="G3" s="46" t="s">
        <v>401</v>
      </c>
      <c r="H3" s="46" t="s">
        <v>389</v>
      </c>
      <c r="I3" s="46" t="s">
        <v>402</v>
      </c>
      <c r="J3" s="46" t="s">
        <v>406</v>
      </c>
      <c r="K3" s="46" t="s">
        <v>404</v>
      </c>
      <c r="L3" s="46" t="s">
        <v>405</v>
      </c>
      <c r="M3" s="46" t="s">
        <v>407</v>
      </c>
      <c r="N3" s="46" t="s">
        <v>408</v>
      </c>
      <c r="O3" s="47"/>
      <c r="P3" s="47"/>
      <c r="Q3" s="47"/>
      <c r="R3" s="47"/>
      <c r="S3" s="47"/>
      <c r="T3" s="47"/>
      <c r="U3" s="47"/>
      <c r="V3" s="48"/>
    </row>
    <row r="4" spans="1:22" x14ac:dyDescent="0.25">
      <c r="A4" s="50">
        <v>101</v>
      </c>
      <c r="B4" s="51">
        <v>2.4700000000000002</v>
      </c>
      <c r="C4" s="52"/>
      <c r="D4" s="53">
        <f>('Operating Budget'!$I$8-Allocation!$D$38)*Allocation!B4/100</f>
        <v>4303.9750000000004</v>
      </c>
      <c r="E4" s="53">
        <f t="shared" ref="E4:E10" si="0">(B4/(100-$B$11-$B$34-$B$35)*(-$E$11-$E$34-$E$35))</f>
        <v>78.516007318275157</v>
      </c>
      <c r="F4" s="53">
        <f>SUM(D4:E4)</f>
        <v>4382.4910073182755</v>
      </c>
      <c r="G4" s="53">
        <f>F4/4</f>
        <v>1095.6227518295689</v>
      </c>
      <c r="H4" s="53">
        <v>123</v>
      </c>
      <c r="I4" s="53">
        <f t="shared" ref="I4:I39" si="1">H4/4</f>
        <v>30.75</v>
      </c>
      <c r="J4" s="53">
        <f>('Capital Reserve Budget'!$I$8-Allocation!$J$38)*B4/100</f>
        <v>1493.4793250000002</v>
      </c>
      <c r="K4" s="53">
        <f>('Capital Reserve Budget'!$G$8/4-$K$38)*B4/100</f>
        <v>215.90733125000003</v>
      </c>
      <c r="L4" s="53">
        <f>(20283.75-$L$38)*B4/100</f>
        <v>425.85733125000007</v>
      </c>
      <c r="M4" s="53">
        <f>G4+I4+K4</f>
        <v>1342.2800830795688</v>
      </c>
      <c r="N4" s="53">
        <f>G4+I4+L4</f>
        <v>1552.2300830795689</v>
      </c>
      <c r="O4" s="54"/>
      <c r="P4" s="54"/>
      <c r="Q4" s="54"/>
      <c r="R4" s="54"/>
      <c r="S4" s="54"/>
      <c r="T4" s="54"/>
      <c r="U4" s="54"/>
    </row>
    <row r="5" spans="1:22" x14ac:dyDescent="0.25">
      <c r="A5" s="50">
        <v>102</v>
      </c>
      <c r="B5" s="51">
        <v>3.41</v>
      </c>
      <c r="C5" s="52"/>
      <c r="D5" s="53">
        <f>('Operating Budget'!$I$8-Allocation!$D$38)*Allocation!B5/100</f>
        <v>5941.9250000000002</v>
      </c>
      <c r="E5" s="53">
        <f t="shared" si="0"/>
        <v>108.39659309931916</v>
      </c>
      <c r="F5" s="53">
        <f t="shared" ref="F5:F38" si="2">SUM(D5:E5)</f>
        <v>6050.3215930993192</v>
      </c>
      <c r="G5" s="53">
        <f t="shared" ref="G5:G39" si="3">F5/4</f>
        <v>1512.5803982748298</v>
      </c>
      <c r="H5" s="53">
        <v>175</v>
      </c>
      <c r="I5" s="53">
        <f t="shared" si="1"/>
        <v>43.75</v>
      </c>
      <c r="J5" s="53">
        <f>('Capital Reserve Budget'!$I$8-Allocation!$J$38)*B5/100</f>
        <v>2061.8479750000001</v>
      </c>
      <c r="K5" s="53">
        <f>('Capital Reserve Budget'!$G$8/4-$K$38)*B5/100</f>
        <v>298.07449374999999</v>
      </c>
      <c r="L5" s="53">
        <f t="shared" ref="L5:L37" si="4">($K$39+10000-$L$38)*B5/100</f>
        <v>587.92449375000001</v>
      </c>
      <c r="M5" s="53">
        <f t="shared" ref="M5:M37" si="5">G5+I5+K5</f>
        <v>1854.4048920248297</v>
      </c>
      <c r="N5" s="53">
        <f t="shared" ref="N5:N37" si="6">G5+I5+L5</f>
        <v>2144.25489202483</v>
      </c>
      <c r="O5" s="54"/>
      <c r="P5" s="54"/>
      <c r="Q5" s="54"/>
      <c r="R5" s="54"/>
      <c r="S5" s="54"/>
      <c r="T5" s="54"/>
      <c r="U5" s="54"/>
    </row>
    <row r="6" spans="1:22" x14ac:dyDescent="0.25">
      <c r="A6" s="50">
        <v>103</v>
      </c>
      <c r="B6" s="51">
        <v>3.41</v>
      </c>
      <c r="C6" s="52"/>
      <c r="D6" s="53">
        <f>('Operating Budget'!$I$8-Allocation!$D$38)*Allocation!B6/100</f>
        <v>5941.9250000000002</v>
      </c>
      <c r="E6" s="53">
        <f t="shared" si="0"/>
        <v>108.39659309931916</v>
      </c>
      <c r="F6" s="53">
        <f t="shared" si="2"/>
        <v>6050.3215930993192</v>
      </c>
      <c r="G6" s="53">
        <f t="shared" si="3"/>
        <v>1512.5803982748298</v>
      </c>
      <c r="H6" s="53">
        <v>175</v>
      </c>
      <c r="I6" s="53">
        <f t="shared" si="1"/>
        <v>43.75</v>
      </c>
      <c r="J6" s="53">
        <f>('Capital Reserve Budget'!$I$8-Allocation!$J$38)*B6/100</f>
        <v>2061.8479750000001</v>
      </c>
      <c r="K6" s="53">
        <f>('Capital Reserve Budget'!$G$8/4-$K$38)*B6/100</f>
        <v>298.07449374999999</v>
      </c>
      <c r="L6" s="53">
        <f t="shared" si="4"/>
        <v>587.92449375000001</v>
      </c>
      <c r="M6" s="53">
        <f t="shared" si="5"/>
        <v>1854.4048920248297</v>
      </c>
      <c r="N6" s="53">
        <f t="shared" si="6"/>
        <v>2144.25489202483</v>
      </c>
      <c r="O6" s="54"/>
      <c r="P6" s="54"/>
      <c r="Q6" s="54"/>
      <c r="R6" s="54"/>
      <c r="S6" s="54"/>
      <c r="T6" s="54"/>
      <c r="U6" s="54"/>
    </row>
    <row r="7" spans="1:22" x14ac:dyDescent="0.25">
      <c r="A7" s="50">
        <v>104</v>
      </c>
      <c r="B7" s="51">
        <v>3.41</v>
      </c>
      <c r="C7" s="52"/>
      <c r="D7" s="53">
        <f>('Operating Budget'!$I$8-Allocation!$D$38)*Allocation!B7/100</f>
        <v>5941.9250000000002</v>
      </c>
      <c r="E7" s="53">
        <f t="shared" si="0"/>
        <v>108.39659309931916</v>
      </c>
      <c r="F7" s="53">
        <f t="shared" si="2"/>
        <v>6050.3215930993192</v>
      </c>
      <c r="G7" s="53">
        <f t="shared" si="3"/>
        <v>1512.5803982748298</v>
      </c>
      <c r="H7" s="53">
        <v>175</v>
      </c>
      <c r="I7" s="53">
        <f t="shared" si="1"/>
        <v>43.75</v>
      </c>
      <c r="J7" s="53">
        <f>('Capital Reserve Budget'!$I$8-Allocation!$J$38)*B7/100</f>
        <v>2061.8479750000001</v>
      </c>
      <c r="K7" s="53">
        <f>('Capital Reserve Budget'!$G$8/4-$K$38)*B7/100</f>
        <v>298.07449374999999</v>
      </c>
      <c r="L7" s="53">
        <f t="shared" si="4"/>
        <v>587.92449375000001</v>
      </c>
      <c r="M7" s="53">
        <f t="shared" si="5"/>
        <v>1854.4048920248297</v>
      </c>
      <c r="N7" s="53">
        <f t="shared" si="6"/>
        <v>2144.25489202483</v>
      </c>
      <c r="O7" s="54"/>
      <c r="P7" s="54"/>
      <c r="Q7" s="54"/>
      <c r="R7" s="54"/>
      <c r="S7" s="54"/>
      <c r="T7" s="54"/>
      <c r="U7" s="54"/>
    </row>
    <row r="8" spans="1:22" x14ac:dyDescent="0.25">
      <c r="A8" s="50">
        <v>105</v>
      </c>
      <c r="B8" s="51">
        <v>2.4700000000000002</v>
      </c>
      <c r="C8" s="52"/>
      <c r="D8" s="53">
        <f>('Operating Budget'!$I$8-Allocation!$D$38)*Allocation!B8/100</f>
        <v>4303.9750000000004</v>
      </c>
      <c r="E8" s="53">
        <f t="shared" si="0"/>
        <v>78.516007318275157</v>
      </c>
      <c r="F8" s="53">
        <f t="shared" si="2"/>
        <v>4382.4910073182755</v>
      </c>
      <c r="G8" s="53">
        <f t="shared" si="3"/>
        <v>1095.6227518295689</v>
      </c>
      <c r="H8" s="53">
        <v>123</v>
      </c>
      <c r="I8" s="53">
        <f t="shared" si="1"/>
        <v>30.75</v>
      </c>
      <c r="J8" s="53">
        <f>('Capital Reserve Budget'!$I$8-Allocation!$J$38)*B8/100</f>
        <v>1493.4793250000002</v>
      </c>
      <c r="K8" s="53">
        <f>('Capital Reserve Budget'!$G$8/4-$K$38)*B8/100</f>
        <v>215.90733125000003</v>
      </c>
      <c r="L8" s="53">
        <f t="shared" si="4"/>
        <v>425.85733125000007</v>
      </c>
      <c r="M8" s="53">
        <f t="shared" si="5"/>
        <v>1342.2800830795688</v>
      </c>
      <c r="N8" s="53">
        <f t="shared" si="6"/>
        <v>1552.2300830795689</v>
      </c>
      <c r="O8" s="54"/>
      <c r="P8" s="54"/>
      <c r="Q8" s="54"/>
      <c r="R8" s="54"/>
      <c r="S8" s="54"/>
      <c r="T8" s="54"/>
      <c r="U8" s="54"/>
    </row>
    <row r="9" spans="1:22" x14ac:dyDescent="0.25">
      <c r="A9" s="50">
        <v>106</v>
      </c>
      <c r="B9" s="51">
        <v>2.4700000000000002</v>
      </c>
      <c r="C9" s="52"/>
      <c r="D9" s="53">
        <f>('Operating Budget'!$I$8-Allocation!$D$38)*Allocation!B9/100</f>
        <v>4303.9750000000004</v>
      </c>
      <c r="E9" s="53">
        <f t="shared" si="0"/>
        <v>78.516007318275157</v>
      </c>
      <c r="F9" s="53">
        <f t="shared" si="2"/>
        <v>4382.4910073182755</v>
      </c>
      <c r="G9" s="53">
        <f t="shared" si="3"/>
        <v>1095.6227518295689</v>
      </c>
      <c r="H9" s="53">
        <v>123</v>
      </c>
      <c r="I9" s="53">
        <f t="shared" si="1"/>
        <v>30.75</v>
      </c>
      <c r="J9" s="53">
        <f>('Capital Reserve Budget'!$I$8-Allocation!$J$38)*B9/100</f>
        <v>1493.4793250000002</v>
      </c>
      <c r="K9" s="53">
        <f>('Capital Reserve Budget'!$G$8/4-$K$38)*B9/100</f>
        <v>215.90733125000003</v>
      </c>
      <c r="L9" s="53">
        <f t="shared" si="4"/>
        <v>425.85733125000007</v>
      </c>
      <c r="M9" s="53">
        <f t="shared" si="5"/>
        <v>1342.2800830795688</v>
      </c>
      <c r="N9" s="53">
        <f t="shared" si="6"/>
        <v>1552.2300830795689</v>
      </c>
      <c r="O9" s="54"/>
      <c r="P9" s="54"/>
      <c r="Q9" s="54"/>
      <c r="R9" s="54"/>
      <c r="S9" s="54"/>
      <c r="T9" s="54"/>
      <c r="U9" s="54"/>
    </row>
    <row r="10" spans="1:22" x14ac:dyDescent="0.25">
      <c r="A10" s="50">
        <v>107</v>
      </c>
      <c r="B10" s="51">
        <v>2.4700000000000002</v>
      </c>
      <c r="C10" s="52"/>
      <c r="D10" s="53">
        <f>('Operating Budget'!$I$8-Allocation!$D$38)*Allocation!B10/100</f>
        <v>4303.9750000000004</v>
      </c>
      <c r="E10" s="53">
        <f t="shared" si="0"/>
        <v>78.516007318275157</v>
      </c>
      <c r="F10" s="53">
        <f t="shared" si="2"/>
        <v>4382.4910073182755</v>
      </c>
      <c r="G10" s="53">
        <f t="shared" si="3"/>
        <v>1095.6227518295689</v>
      </c>
      <c r="H10" s="53">
        <v>123</v>
      </c>
      <c r="I10" s="53">
        <f t="shared" si="1"/>
        <v>30.75</v>
      </c>
      <c r="J10" s="53">
        <f>('Capital Reserve Budget'!$I$8-Allocation!$J$38)*B10/100</f>
        <v>1493.4793250000002</v>
      </c>
      <c r="K10" s="53">
        <f>('Capital Reserve Budget'!$G$8/4-$K$38)*B10/100</f>
        <v>215.90733125000003</v>
      </c>
      <c r="L10" s="53">
        <f t="shared" si="4"/>
        <v>425.85733125000007</v>
      </c>
      <c r="M10" s="53">
        <f t="shared" si="5"/>
        <v>1342.2800830795688</v>
      </c>
      <c r="N10" s="53">
        <f t="shared" si="6"/>
        <v>1552.2300830795689</v>
      </c>
      <c r="O10" s="54"/>
      <c r="P10" s="54"/>
      <c r="Q10" s="54"/>
      <c r="R10" s="54"/>
      <c r="S10" s="54"/>
      <c r="T10" s="54"/>
      <c r="U10" s="54"/>
    </row>
    <row r="11" spans="1:22" x14ac:dyDescent="0.25">
      <c r="A11" s="50">
        <v>108</v>
      </c>
      <c r="B11" s="51">
        <v>3.93</v>
      </c>
      <c r="C11" s="52"/>
      <c r="D11" s="53">
        <f>('Operating Budget'!$I$8-Allocation!$D$38)*Allocation!B11/100</f>
        <v>6848.0249999999996</v>
      </c>
      <c r="E11" s="53">
        <f>H44*-B11/100</f>
        <v>-1547.4469320000001</v>
      </c>
      <c r="F11" s="53">
        <f t="shared" si="2"/>
        <v>5300.5780679999998</v>
      </c>
      <c r="G11" s="53">
        <f t="shared" si="3"/>
        <v>1325.144517</v>
      </c>
      <c r="H11" s="53">
        <v>0</v>
      </c>
      <c r="I11" s="53">
        <f t="shared" si="1"/>
        <v>0</v>
      </c>
      <c r="J11" s="53">
        <f>('Capital Reserve Budget'!$I$8-Allocation!$J$38)*B11/100</f>
        <v>2376.2646749999999</v>
      </c>
      <c r="K11" s="53">
        <f>('Capital Reserve Budget'!$G$8/4-$K$38)*B11/100</f>
        <v>343.52866875000001</v>
      </c>
      <c r="L11" s="53">
        <f t="shared" si="4"/>
        <v>677.57866875000002</v>
      </c>
      <c r="M11" s="53">
        <f t="shared" si="5"/>
        <v>1668.6731857499999</v>
      </c>
      <c r="N11" s="53">
        <f t="shared" si="6"/>
        <v>2002.7231857500001</v>
      </c>
      <c r="O11" s="54"/>
      <c r="P11" s="54"/>
      <c r="Q11" s="54"/>
      <c r="R11" s="54"/>
      <c r="S11" s="54"/>
      <c r="T11" s="54"/>
      <c r="U11" s="54"/>
    </row>
    <row r="12" spans="1:22" x14ac:dyDescent="0.25">
      <c r="A12" s="50">
        <v>109</v>
      </c>
      <c r="B12" s="51">
        <v>3.41</v>
      </c>
      <c r="C12" s="52"/>
      <c r="D12" s="53">
        <f>('Operating Budget'!$I$8-Allocation!$D$38)*Allocation!B12/100</f>
        <v>5941.9250000000002</v>
      </c>
      <c r="E12" s="53">
        <f t="shared" ref="E12:E33" si="7">(B12/(100-$B$11-$B$34-$B$35)*(-$E$11-$E$34-$E$35))</f>
        <v>108.39659309931916</v>
      </c>
      <c r="F12" s="53">
        <f t="shared" si="2"/>
        <v>6050.3215930993192</v>
      </c>
      <c r="G12" s="53">
        <f t="shared" si="3"/>
        <v>1512.5803982748298</v>
      </c>
      <c r="H12" s="53">
        <v>175</v>
      </c>
      <c r="I12" s="53">
        <f t="shared" si="1"/>
        <v>43.75</v>
      </c>
      <c r="J12" s="53">
        <f>('Capital Reserve Budget'!$I$8-Allocation!$J$38)*B12/100</f>
        <v>2061.8479750000001</v>
      </c>
      <c r="K12" s="53">
        <f>('Capital Reserve Budget'!$G$8/4-$K$38)*B12/100</f>
        <v>298.07449374999999</v>
      </c>
      <c r="L12" s="53">
        <f t="shared" si="4"/>
        <v>587.92449375000001</v>
      </c>
      <c r="M12" s="53">
        <f t="shared" si="5"/>
        <v>1854.4048920248297</v>
      </c>
      <c r="N12" s="53">
        <f t="shared" si="6"/>
        <v>2144.25489202483</v>
      </c>
      <c r="O12" s="54"/>
      <c r="P12" s="54"/>
      <c r="Q12" s="54"/>
      <c r="R12" s="54"/>
      <c r="S12" s="54"/>
      <c r="T12" s="54"/>
      <c r="U12" s="54"/>
    </row>
    <row r="13" spans="1:22" x14ac:dyDescent="0.25">
      <c r="A13" s="50">
        <v>110</v>
      </c>
      <c r="B13" s="51">
        <v>3.41</v>
      </c>
      <c r="C13" s="52"/>
      <c r="D13" s="53">
        <f>('Operating Budget'!$I$8-Allocation!$D$38)*Allocation!B13/100</f>
        <v>5941.9250000000002</v>
      </c>
      <c r="E13" s="53">
        <f t="shared" si="7"/>
        <v>108.39659309931916</v>
      </c>
      <c r="F13" s="53">
        <f t="shared" si="2"/>
        <v>6050.3215930993192</v>
      </c>
      <c r="G13" s="53">
        <f t="shared" si="3"/>
        <v>1512.5803982748298</v>
      </c>
      <c r="H13" s="53">
        <v>175</v>
      </c>
      <c r="I13" s="53">
        <f t="shared" si="1"/>
        <v>43.75</v>
      </c>
      <c r="J13" s="53">
        <f>('Capital Reserve Budget'!$I$8-Allocation!$J$38)*B13/100</f>
        <v>2061.8479750000001</v>
      </c>
      <c r="K13" s="53">
        <f>('Capital Reserve Budget'!$G$8/4-$K$38)*B13/100</f>
        <v>298.07449374999999</v>
      </c>
      <c r="L13" s="53">
        <f t="shared" si="4"/>
        <v>587.92449375000001</v>
      </c>
      <c r="M13" s="53">
        <f t="shared" si="5"/>
        <v>1854.4048920248297</v>
      </c>
      <c r="N13" s="53">
        <f t="shared" si="6"/>
        <v>2144.25489202483</v>
      </c>
      <c r="O13" s="54"/>
      <c r="P13" s="54"/>
      <c r="Q13" s="54"/>
      <c r="R13" s="54"/>
      <c r="S13" s="54"/>
      <c r="T13" s="54"/>
      <c r="U13" s="54"/>
    </row>
    <row r="14" spans="1:22" x14ac:dyDescent="0.25">
      <c r="A14" s="50">
        <v>111</v>
      </c>
      <c r="B14" s="51">
        <v>3.41</v>
      </c>
      <c r="C14" s="52"/>
      <c r="D14" s="53">
        <f>('Operating Budget'!$I$8-Allocation!$D$38)*Allocation!B14/100</f>
        <v>5941.9250000000002</v>
      </c>
      <c r="E14" s="53">
        <f t="shared" si="7"/>
        <v>108.39659309931916</v>
      </c>
      <c r="F14" s="53">
        <f t="shared" si="2"/>
        <v>6050.3215930993192</v>
      </c>
      <c r="G14" s="53">
        <f t="shared" si="3"/>
        <v>1512.5803982748298</v>
      </c>
      <c r="H14" s="53">
        <v>175</v>
      </c>
      <c r="I14" s="53">
        <f t="shared" si="1"/>
        <v>43.75</v>
      </c>
      <c r="J14" s="53">
        <f>('Capital Reserve Budget'!$I$8-Allocation!$J$38)*B14/100</f>
        <v>2061.8479750000001</v>
      </c>
      <c r="K14" s="53">
        <f>('Capital Reserve Budget'!$G$8/4-$K$38)*B14/100</f>
        <v>298.07449374999999</v>
      </c>
      <c r="L14" s="53">
        <f t="shared" si="4"/>
        <v>587.92449375000001</v>
      </c>
      <c r="M14" s="53">
        <f t="shared" si="5"/>
        <v>1854.4048920248297</v>
      </c>
      <c r="N14" s="53">
        <f t="shared" si="6"/>
        <v>2144.25489202483</v>
      </c>
      <c r="O14" s="54"/>
      <c r="P14" s="54"/>
      <c r="Q14" s="54"/>
      <c r="R14" s="54"/>
      <c r="S14" s="54"/>
      <c r="T14" s="54"/>
      <c r="U14" s="54"/>
    </row>
    <row r="15" spans="1:22" x14ac:dyDescent="0.25">
      <c r="A15" s="50">
        <v>112</v>
      </c>
      <c r="B15" s="51">
        <v>3.24</v>
      </c>
      <c r="C15" s="52"/>
      <c r="D15" s="53">
        <f>('Operating Budget'!$I$8-Allocation!$D$38)*Allocation!B15/100</f>
        <v>5645.7</v>
      </c>
      <c r="E15" s="53">
        <f t="shared" si="7"/>
        <v>102.99265737296012</v>
      </c>
      <c r="F15" s="53">
        <f t="shared" si="2"/>
        <v>5748.6926573729597</v>
      </c>
      <c r="G15" s="53">
        <f t="shared" si="3"/>
        <v>1437.1731643432399</v>
      </c>
      <c r="H15" s="53">
        <v>175</v>
      </c>
      <c r="I15" s="53">
        <f t="shared" si="1"/>
        <v>43.75</v>
      </c>
      <c r="J15" s="53">
        <f>('Capital Reserve Budget'!$I$8-Allocation!$J$38)*B15/100</f>
        <v>1959.0579</v>
      </c>
      <c r="K15" s="53">
        <f>('Capital Reserve Budget'!$G$8/4-$K$38)*B15/100</f>
        <v>283.21447499999999</v>
      </c>
      <c r="L15" s="53">
        <f t="shared" si="4"/>
        <v>558.61447499999997</v>
      </c>
      <c r="M15" s="53">
        <f t="shared" si="5"/>
        <v>1764.1376393432399</v>
      </c>
      <c r="N15" s="53">
        <f t="shared" si="6"/>
        <v>2039.5376393432398</v>
      </c>
      <c r="O15" s="54"/>
      <c r="P15" s="54"/>
      <c r="Q15" s="54"/>
      <c r="R15" s="54"/>
      <c r="S15" s="54"/>
      <c r="T15" s="54"/>
      <c r="U15" s="54"/>
    </row>
    <row r="16" spans="1:22" x14ac:dyDescent="0.25">
      <c r="A16" s="50">
        <v>113</v>
      </c>
      <c r="B16" s="51">
        <v>3.24</v>
      </c>
      <c r="C16" s="52"/>
      <c r="D16" s="53">
        <f>('Operating Budget'!$I$8-Allocation!$D$38)*Allocation!B16/100</f>
        <v>5645.7</v>
      </c>
      <c r="E16" s="53">
        <f t="shared" si="7"/>
        <v>102.99265737296012</v>
      </c>
      <c r="F16" s="53">
        <f t="shared" si="2"/>
        <v>5748.6926573729597</v>
      </c>
      <c r="G16" s="53">
        <f t="shared" si="3"/>
        <v>1437.1731643432399</v>
      </c>
      <c r="H16" s="53">
        <v>175</v>
      </c>
      <c r="I16" s="53">
        <f t="shared" si="1"/>
        <v>43.75</v>
      </c>
      <c r="J16" s="53">
        <f>('Capital Reserve Budget'!$I$8-Allocation!$J$38)*B16/100</f>
        <v>1959.0579</v>
      </c>
      <c r="K16" s="53">
        <f>('Capital Reserve Budget'!$G$8/4-$K$38)*B16/100</f>
        <v>283.21447499999999</v>
      </c>
      <c r="L16" s="53">
        <f t="shared" si="4"/>
        <v>558.61447499999997</v>
      </c>
      <c r="M16" s="53">
        <f t="shared" si="5"/>
        <v>1764.1376393432399</v>
      </c>
      <c r="N16" s="53">
        <f t="shared" si="6"/>
        <v>2039.5376393432398</v>
      </c>
      <c r="O16" s="54"/>
      <c r="P16" s="54"/>
      <c r="Q16" s="54"/>
      <c r="R16" s="54"/>
      <c r="S16" s="54"/>
      <c r="T16" s="54"/>
      <c r="U16" s="54"/>
    </row>
    <row r="17" spans="1:21" ht="15" customHeight="1" x14ac:dyDescent="0.25">
      <c r="A17" s="50">
        <v>114</v>
      </c>
      <c r="B17" s="51">
        <v>3.24</v>
      </c>
      <c r="C17" s="52"/>
      <c r="D17" s="53">
        <f>('Operating Budget'!$I$8-Allocation!$D$38)*Allocation!B17/100</f>
        <v>5645.7</v>
      </c>
      <c r="E17" s="53">
        <f t="shared" si="7"/>
        <v>102.99265737296012</v>
      </c>
      <c r="F17" s="53">
        <f t="shared" si="2"/>
        <v>5748.6926573729597</v>
      </c>
      <c r="G17" s="53">
        <f t="shared" si="3"/>
        <v>1437.1731643432399</v>
      </c>
      <c r="H17" s="53">
        <v>175</v>
      </c>
      <c r="I17" s="53">
        <f t="shared" si="1"/>
        <v>43.75</v>
      </c>
      <c r="J17" s="53">
        <f>('Capital Reserve Budget'!$I$8-Allocation!$J$38)*B17/100</f>
        <v>1959.0579</v>
      </c>
      <c r="K17" s="53">
        <f>('Capital Reserve Budget'!$G$8/4-$K$38)*B17/100</f>
        <v>283.21447499999999</v>
      </c>
      <c r="L17" s="53">
        <f t="shared" si="4"/>
        <v>558.61447499999997</v>
      </c>
      <c r="M17" s="53">
        <f t="shared" si="5"/>
        <v>1764.1376393432399</v>
      </c>
      <c r="N17" s="53">
        <f t="shared" si="6"/>
        <v>2039.5376393432398</v>
      </c>
      <c r="O17" s="54"/>
      <c r="P17" s="54"/>
      <c r="Q17" s="54"/>
      <c r="R17" s="54"/>
      <c r="S17" s="54"/>
      <c r="T17" s="54"/>
      <c r="U17" s="54"/>
    </row>
    <row r="18" spans="1:21" ht="15" customHeight="1" x14ac:dyDescent="0.25">
      <c r="A18" s="50">
        <v>115</v>
      </c>
      <c r="B18" s="51">
        <v>2.4700000000000002</v>
      </c>
      <c r="C18" s="52"/>
      <c r="D18" s="53">
        <f>('Operating Budget'!$I$8-Allocation!$D$38)*Allocation!B18/100</f>
        <v>4303.9750000000004</v>
      </c>
      <c r="E18" s="53">
        <f t="shared" si="7"/>
        <v>78.516007318275157</v>
      </c>
      <c r="F18" s="53">
        <f t="shared" si="2"/>
        <v>4382.4910073182755</v>
      </c>
      <c r="G18" s="53">
        <f t="shared" si="3"/>
        <v>1095.6227518295689</v>
      </c>
      <c r="H18" s="53">
        <v>123</v>
      </c>
      <c r="I18" s="53">
        <f t="shared" si="1"/>
        <v>30.75</v>
      </c>
      <c r="J18" s="53">
        <f>('Capital Reserve Budget'!$I$8-Allocation!$J$38)*B18/100</f>
        <v>1493.4793250000002</v>
      </c>
      <c r="K18" s="53">
        <f>('Capital Reserve Budget'!$G$8/4-$K$38)*B18/100</f>
        <v>215.90733125000003</v>
      </c>
      <c r="L18" s="53">
        <f t="shared" si="4"/>
        <v>425.85733125000007</v>
      </c>
      <c r="M18" s="53">
        <f t="shared" si="5"/>
        <v>1342.2800830795688</v>
      </c>
      <c r="N18" s="53">
        <f t="shared" si="6"/>
        <v>1552.2300830795689</v>
      </c>
      <c r="O18" s="54"/>
      <c r="P18" s="54"/>
      <c r="Q18" s="54"/>
      <c r="R18" s="54"/>
      <c r="S18" s="54"/>
      <c r="T18" s="54"/>
      <c r="U18" s="54"/>
    </row>
    <row r="19" spans="1:21" ht="15" customHeight="1" x14ac:dyDescent="0.25">
      <c r="A19" s="50">
        <v>201</v>
      </c>
      <c r="B19" s="51">
        <v>2.4700000000000002</v>
      </c>
      <c r="C19" s="52"/>
      <c r="D19" s="53">
        <f>('Operating Budget'!$I$8-Allocation!$D$38)*Allocation!B19/100</f>
        <v>4303.9750000000004</v>
      </c>
      <c r="E19" s="53">
        <f t="shared" si="7"/>
        <v>78.516007318275157</v>
      </c>
      <c r="F19" s="53">
        <f t="shared" si="2"/>
        <v>4382.4910073182755</v>
      </c>
      <c r="G19" s="53">
        <f t="shared" si="3"/>
        <v>1095.6227518295689</v>
      </c>
      <c r="H19" s="53">
        <v>123</v>
      </c>
      <c r="I19" s="53">
        <f t="shared" si="1"/>
        <v>30.75</v>
      </c>
      <c r="J19" s="53">
        <f>('Capital Reserve Budget'!$I$8-Allocation!$J$38)*B19/100</f>
        <v>1493.4793250000002</v>
      </c>
      <c r="K19" s="53">
        <f>('Capital Reserve Budget'!$G$8/4-$K$38)*B19/100</f>
        <v>215.90733125000003</v>
      </c>
      <c r="L19" s="53">
        <f t="shared" si="4"/>
        <v>425.85733125000007</v>
      </c>
      <c r="M19" s="53">
        <f t="shared" si="5"/>
        <v>1342.2800830795688</v>
      </c>
      <c r="N19" s="53">
        <f t="shared" si="6"/>
        <v>1552.2300830795689</v>
      </c>
      <c r="O19" s="54"/>
      <c r="P19" s="54"/>
      <c r="Q19" s="54"/>
      <c r="R19" s="54"/>
      <c r="S19" s="54"/>
      <c r="T19" s="54"/>
      <c r="U19" s="54"/>
    </row>
    <row r="20" spans="1:21" ht="15" customHeight="1" x14ac:dyDescent="0.25">
      <c r="A20" s="50">
        <v>202</v>
      </c>
      <c r="B20" s="51">
        <v>3.41</v>
      </c>
      <c r="C20" s="52"/>
      <c r="D20" s="53">
        <f>('Operating Budget'!$I$8-Allocation!$D$38)*Allocation!B20/100</f>
        <v>5941.9250000000002</v>
      </c>
      <c r="E20" s="53">
        <f t="shared" si="7"/>
        <v>108.39659309931916</v>
      </c>
      <c r="F20" s="53">
        <f t="shared" si="2"/>
        <v>6050.3215930993192</v>
      </c>
      <c r="G20" s="53">
        <f t="shared" si="3"/>
        <v>1512.5803982748298</v>
      </c>
      <c r="H20" s="53">
        <v>175</v>
      </c>
      <c r="I20" s="53">
        <f t="shared" si="1"/>
        <v>43.75</v>
      </c>
      <c r="J20" s="53">
        <f>('Capital Reserve Budget'!$I$8-Allocation!$J$38)*B20/100</f>
        <v>2061.8479750000001</v>
      </c>
      <c r="K20" s="53">
        <f>('Capital Reserve Budget'!$G$8/4-$K$38)*B20/100</f>
        <v>298.07449374999999</v>
      </c>
      <c r="L20" s="53">
        <f t="shared" si="4"/>
        <v>587.92449375000001</v>
      </c>
      <c r="M20" s="53">
        <f t="shared" si="5"/>
        <v>1854.4048920248297</v>
      </c>
      <c r="N20" s="53">
        <f t="shared" si="6"/>
        <v>2144.25489202483</v>
      </c>
      <c r="O20" s="54"/>
      <c r="P20" s="54"/>
      <c r="Q20" s="54"/>
      <c r="R20" s="54"/>
      <c r="S20" s="54"/>
      <c r="T20" s="54"/>
      <c r="U20" s="54"/>
    </row>
    <row r="21" spans="1:21" ht="15" customHeight="1" x14ac:dyDescent="0.25">
      <c r="A21" s="50">
        <v>203</v>
      </c>
      <c r="B21" s="51">
        <v>3.41</v>
      </c>
      <c r="C21" s="52"/>
      <c r="D21" s="53">
        <f>('Operating Budget'!$I$8-Allocation!$D$38)*Allocation!B21/100</f>
        <v>5941.9250000000002</v>
      </c>
      <c r="E21" s="53">
        <f t="shared" si="7"/>
        <v>108.39659309931916</v>
      </c>
      <c r="F21" s="53">
        <f t="shared" si="2"/>
        <v>6050.3215930993192</v>
      </c>
      <c r="G21" s="53">
        <f t="shared" si="3"/>
        <v>1512.5803982748298</v>
      </c>
      <c r="H21" s="53">
        <v>175</v>
      </c>
      <c r="I21" s="53">
        <f t="shared" si="1"/>
        <v>43.75</v>
      </c>
      <c r="J21" s="53">
        <f>('Capital Reserve Budget'!$I$8-Allocation!$J$38)*B21/100</f>
        <v>2061.8479750000001</v>
      </c>
      <c r="K21" s="53">
        <f>('Capital Reserve Budget'!$G$8/4-$K$38)*B21/100</f>
        <v>298.07449374999999</v>
      </c>
      <c r="L21" s="53">
        <f t="shared" si="4"/>
        <v>587.92449375000001</v>
      </c>
      <c r="M21" s="53">
        <f t="shared" si="5"/>
        <v>1854.4048920248297</v>
      </c>
      <c r="N21" s="53">
        <f t="shared" si="6"/>
        <v>2144.25489202483</v>
      </c>
      <c r="O21" s="54"/>
      <c r="P21" s="54"/>
      <c r="Q21" s="54"/>
      <c r="R21" s="54"/>
      <c r="S21" s="54"/>
      <c r="T21" s="54"/>
      <c r="U21" s="54"/>
    </row>
    <row r="22" spans="1:21" ht="15" customHeight="1" x14ac:dyDescent="0.25">
      <c r="A22" s="50">
        <v>204</v>
      </c>
      <c r="B22" s="51">
        <v>3.41</v>
      </c>
      <c r="C22" s="52"/>
      <c r="D22" s="53">
        <f>('Operating Budget'!$I$8-Allocation!$D$38)*Allocation!B22/100</f>
        <v>5941.9250000000002</v>
      </c>
      <c r="E22" s="53">
        <f t="shared" si="7"/>
        <v>108.39659309931916</v>
      </c>
      <c r="F22" s="53">
        <f t="shared" si="2"/>
        <v>6050.3215930993192</v>
      </c>
      <c r="G22" s="53">
        <f t="shared" si="3"/>
        <v>1512.5803982748298</v>
      </c>
      <c r="H22" s="53">
        <v>175</v>
      </c>
      <c r="I22" s="53">
        <f t="shared" si="1"/>
        <v>43.75</v>
      </c>
      <c r="J22" s="53">
        <f>('Capital Reserve Budget'!$I$8-Allocation!$J$38)*B22/100</f>
        <v>2061.8479750000001</v>
      </c>
      <c r="K22" s="53">
        <f>('Capital Reserve Budget'!$G$8/4-$K$38)*B22/100</f>
        <v>298.07449374999999</v>
      </c>
      <c r="L22" s="53">
        <f t="shared" si="4"/>
        <v>587.92449375000001</v>
      </c>
      <c r="M22" s="53">
        <f t="shared" si="5"/>
        <v>1854.4048920248297</v>
      </c>
      <c r="N22" s="53">
        <f t="shared" si="6"/>
        <v>2144.25489202483</v>
      </c>
      <c r="O22" s="54"/>
      <c r="P22" s="54"/>
      <c r="Q22" s="54"/>
      <c r="R22" s="54"/>
      <c r="S22" s="54"/>
      <c r="T22" s="54"/>
      <c r="U22" s="54"/>
    </row>
    <row r="23" spans="1:21" ht="15" customHeight="1" x14ac:dyDescent="0.25">
      <c r="A23" s="50">
        <v>205</v>
      </c>
      <c r="B23" s="51">
        <v>2.4700000000000002</v>
      </c>
      <c r="C23" s="52"/>
      <c r="D23" s="53">
        <f>('Operating Budget'!$I$8-Allocation!$D$38)*Allocation!B23/100</f>
        <v>4303.9750000000004</v>
      </c>
      <c r="E23" s="53">
        <f t="shared" si="7"/>
        <v>78.516007318275157</v>
      </c>
      <c r="F23" s="53">
        <f t="shared" si="2"/>
        <v>4382.4910073182755</v>
      </c>
      <c r="G23" s="53">
        <f t="shared" si="3"/>
        <v>1095.6227518295689</v>
      </c>
      <c r="H23" s="53">
        <v>123</v>
      </c>
      <c r="I23" s="53">
        <f t="shared" si="1"/>
        <v>30.75</v>
      </c>
      <c r="J23" s="53">
        <f>('Capital Reserve Budget'!$I$8-Allocation!$J$38)*B23/100</f>
        <v>1493.4793250000002</v>
      </c>
      <c r="K23" s="53">
        <f>('Capital Reserve Budget'!$G$8/4-$K$38)*B23/100</f>
        <v>215.90733125000003</v>
      </c>
      <c r="L23" s="53">
        <f t="shared" si="4"/>
        <v>425.85733125000007</v>
      </c>
      <c r="M23" s="53">
        <f t="shared" si="5"/>
        <v>1342.2800830795688</v>
      </c>
      <c r="N23" s="53">
        <f t="shared" si="6"/>
        <v>1552.2300830795689</v>
      </c>
      <c r="O23" s="54"/>
      <c r="P23" s="54"/>
      <c r="Q23" s="54"/>
      <c r="R23" s="54"/>
      <c r="S23" s="54"/>
      <c r="T23" s="54"/>
      <c r="U23" s="54"/>
    </row>
    <row r="24" spans="1:21" ht="15" customHeight="1" x14ac:dyDescent="0.25">
      <c r="A24" s="50">
        <v>206</v>
      </c>
      <c r="B24" s="51">
        <v>2.4700000000000002</v>
      </c>
      <c r="C24" s="52"/>
      <c r="D24" s="53">
        <f>('Operating Budget'!$I$8-Allocation!$D$38)*Allocation!B24/100</f>
        <v>4303.9750000000004</v>
      </c>
      <c r="E24" s="53">
        <f t="shared" si="7"/>
        <v>78.516007318275157</v>
      </c>
      <c r="F24" s="53">
        <f t="shared" si="2"/>
        <v>4382.4910073182755</v>
      </c>
      <c r="G24" s="53">
        <f t="shared" si="3"/>
        <v>1095.6227518295689</v>
      </c>
      <c r="H24" s="53">
        <v>123</v>
      </c>
      <c r="I24" s="53">
        <f t="shared" si="1"/>
        <v>30.75</v>
      </c>
      <c r="J24" s="53">
        <f>('Capital Reserve Budget'!$I$8-Allocation!$J$38)*B24/100</f>
        <v>1493.4793250000002</v>
      </c>
      <c r="K24" s="53">
        <f>('Capital Reserve Budget'!$G$8/4-$K$38)*B24/100</f>
        <v>215.90733125000003</v>
      </c>
      <c r="L24" s="53">
        <f t="shared" si="4"/>
        <v>425.85733125000007</v>
      </c>
      <c r="M24" s="53">
        <f t="shared" si="5"/>
        <v>1342.2800830795688</v>
      </c>
      <c r="N24" s="53">
        <f t="shared" si="6"/>
        <v>1552.2300830795689</v>
      </c>
      <c r="O24" s="54"/>
      <c r="P24" s="54"/>
      <c r="Q24" s="54"/>
      <c r="R24" s="54"/>
      <c r="S24" s="54"/>
      <c r="T24" s="54"/>
      <c r="U24" s="54"/>
    </row>
    <row r="25" spans="1:21" ht="15" customHeight="1" x14ac:dyDescent="0.25">
      <c r="A25" s="50">
        <v>207</v>
      </c>
      <c r="B25" s="51">
        <v>2.4700000000000002</v>
      </c>
      <c r="C25" s="52"/>
      <c r="D25" s="53">
        <f>('Operating Budget'!$I$8-Allocation!$D$38)*Allocation!B25/100</f>
        <v>4303.9750000000004</v>
      </c>
      <c r="E25" s="53">
        <f t="shared" si="7"/>
        <v>78.516007318275157</v>
      </c>
      <c r="F25" s="53">
        <f t="shared" si="2"/>
        <v>4382.4910073182755</v>
      </c>
      <c r="G25" s="53">
        <f t="shared" si="3"/>
        <v>1095.6227518295689</v>
      </c>
      <c r="H25" s="53">
        <v>123</v>
      </c>
      <c r="I25" s="53">
        <f t="shared" si="1"/>
        <v>30.75</v>
      </c>
      <c r="J25" s="53">
        <f>('Capital Reserve Budget'!$I$8-Allocation!$J$38)*B25/100</f>
        <v>1493.4793250000002</v>
      </c>
      <c r="K25" s="53">
        <f>('Capital Reserve Budget'!$G$8/4-$K$38)*B25/100</f>
        <v>215.90733125000003</v>
      </c>
      <c r="L25" s="53">
        <f t="shared" si="4"/>
        <v>425.85733125000007</v>
      </c>
      <c r="M25" s="53">
        <f t="shared" si="5"/>
        <v>1342.2800830795688</v>
      </c>
      <c r="N25" s="53">
        <f t="shared" si="6"/>
        <v>1552.2300830795689</v>
      </c>
      <c r="O25" s="54"/>
      <c r="P25" s="54"/>
      <c r="Q25" s="54"/>
      <c r="R25" s="54"/>
      <c r="S25" s="54"/>
      <c r="T25" s="54"/>
      <c r="U25" s="54"/>
    </row>
    <row r="26" spans="1:21" ht="15" customHeight="1" x14ac:dyDescent="0.25">
      <c r="A26" s="50">
        <v>208</v>
      </c>
      <c r="B26" s="51">
        <v>3.93</v>
      </c>
      <c r="C26" s="52"/>
      <c r="D26" s="53">
        <f>('Operating Budget'!$I$8-Allocation!$D$38)*Allocation!B26/100</f>
        <v>6848.0249999999996</v>
      </c>
      <c r="E26" s="53">
        <f t="shared" si="7"/>
        <v>124.92627885053497</v>
      </c>
      <c r="F26" s="53">
        <f t="shared" si="2"/>
        <v>6972.9512788505344</v>
      </c>
      <c r="G26" s="53">
        <f t="shared" si="3"/>
        <v>1743.2378197126336</v>
      </c>
      <c r="H26" s="53">
        <v>175</v>
      </c>
      <c r="I26" s="53">
        <f t="shared" si="1"/>
        <v>43.75</v>
      </c>
      <c r="J26" s="53">
        <f>('Capital Reserve Budget'!$I$8-Allocation!$J$38)*B26/100</f>
        <v>2376.2646749999999</v>
      </c>
      <c r="K26" s="53">
        <f>('Capital Reserve Budget'!$G$8/4-$K$38)*B26/100</f>
        <v>343.52866875000001</v>
      </c>
      <c r="L26" s="53">
        <f t="shared" si="4"/>
        <v>677.57866875000002</v>
      </c>
      <c r="M26" s="53">
        <f t="shared" si="5"/>
        <v>2130.5164884626338</v>
      </c>
      <c r="N26" s="53">
        <f t="shared" si="6"/>
        <v>2464.5664884626335</v>
      </c>
      <c r="O26" s="54"/>
      <c r="P26" s="54"/>
      <c r="Q26" s="54"/>
      <c r="R26" s="54"/>
      <c r="S26" s="54"/>
      <c r="T26" s="54"/>
      <c r="U26" s="54"/>
    </row>
    <row r="27" spans="1:21" ht="15" customHeight="1" x14ac:dyDescent="0.25">
      <c r="A27" s="50">
        <v>209</v>
      </c>
      <c r="B27" s="51">
        <v>3.41</v>
      </c>
      <c r="C27" s="52"/>
      <c r="D27" s="53">
        <f>('Operating Budget'!$I$8-Allocation!$D$38)*Allocation!B27/100</f>
        <v>5941.9250000000002</v>
      </c>
      <c r="E27" s="53">
        <f t="shared" si="7"/>
        <v>108.39659309931916</v>
      </c>
      <c r="F27" s="53">
        <f t="shared" si="2"/>
        <v>6050.3215930993192</v>
      </c>
      <c r="G27" s="53">
        <f t="shared" si="3"/>
        <v>1512.5803982748298</v>
      </c>
      <c r="H27" s="53">
        <v>175</v>
      </c>
      <c r="I27" s="53">
        <f t="shared" si="1"/>
        <v>43.75</v>
      </c>
      <c r="J27" s="53">
        <f>('Capital Reserve Budget'!$I$8-Allocation!$J$38)*B27/100</f>
        <v>2061.8479750000001</v>
      </c>
      <c r="K27" s="53">
        <f>('Capital Reserve Budget'!$G$8/4-$K$38)*B27/100</f>
        <v>298.07449374999999</v>
      </c>
      <c r="L27" s="53">
        <f t="shared" si="4"/>
        <v>587.92449375000001</v>
      </c>
      <c r="M27" s="53">
        <f t="shared" si="5"/>
        <v>1854.4048920248297</v>
      </c>
      <c r="N27" s="53">
        <f t="shared" si="6"/>
        <v>2144.25489202483</v>
      </c>
      <c r="O27" s="54"/>
      <c r="P27" s="54"/>
      <c r="Q27" s="54"/>
      <c r="R27" s="54"/>
      <c r="S27" s="54"/>
      <c r="T27" s="54"/>
      <c r="U27" s="54"/>
    </row>
    <row r="28" spans="1:21" ht="15" customHeight="1" x14ac:dyDescent="0.25">
      <c r="A28" s="50">
        <v>210</v>
      </c>
      <c r="B28" s="51">
        <v>3.41</v>
      </c>
      <c r="C28" s="52"/>
      <c r="D28" s="53">
        <f>('Operating Budget'!$I$8-Allocation!$D$38)*Allocation!B28/100</f>
        <v>5941.9250000000002</v>
      </c>
      <c r="E28" s="53">
        <f t="shared" si="7"/>
        <v>108.39659309931916</v>
      </c>
      <c r="F28" s="53">
        <f t="shared" si="2"/>
        <v>6050.3215930993192</v>
      </c>
      <c r="G28" s="53">
        <f t="shared" si="3"/>
        <v>1512.5803982748298</v>
      </c>
      <c r="H28" s="53">
        <v>175</v>
      </c>
      <c r="I28" s="53">
        <f t="shared" si="1"/>
        <v>43.75</v>
      </c>
      <c r="J28" s="53">
        <f>('Capital Reserve Budget'!$I$8-Allocation!$J$38)*B28/100</f>
        <v>2061.8479750000001</v>
      </c>
      <c r="K28" s="53">
        <f>('Capital Reserve Budget'!$G$8/4-$K$38)*B28/100</f>
        <v>298.07449374999999</v>
      </c>
      <c r="L28" s="53">
        <f t="shared" si="4"/>
        <v>587.92449375000001</v>
      </c>
      <c r="M28" s="53">
        <f t="shared" si="5"/>
        <v>1854.4048920248297</v>
      </c>
      <c r="N28" s="53">
        <f t="shared" si="6"/>
        <v>2144.25489202483</v>
      </c>
      <c r="O28" s="54"/>
      <c r="P28" s="54"/>
      <c r="Q28" s="54"/>
      <c r="R28" s="54"/>
      <c r="S28" s="54"/>
      <c r="T28" s="54"/>
      <c r="U28" s="54"/>
    </row>
    <row r="29" spans="1:21" ht="15" customHeight="1" x14ac:dyDescent="0.25">
      <c r="A29" s="50">
        <v>211</v>
      </c>
      <c r="B29" s="51">
        <v>3.41</v>
      </c>
      <c r="C29" s="52"/>
      <c r="D29" s="53">
        <f>('Operating Budget'!$I$8-Allocation!$D$38)*Allocation!B29/100</f>
        <v>5941.9250000000002</v>
      </c>
      <c r="E29" s="53">
        <f t="shared" si="7"/>
        <v>108.39659309931916</v>
      </c>
      <c r="F29" s="53">
        <f t="shared" si="2"/>
        <v>6050.3215930993192</v>
      </c>
      <c r="G29" s="53">
        <f t="shared" si="3"/>
        <v>1512.5803982748298</v>
      </c>
      <c r="H29" s="53">
        <v>175</v>
      </c>
      <c r="I29" s="53">
        <f t="shared" si="1"/>
        <v>43.75</v>
      </c>
      <c r="J29" s="53">
        <f>('Capital Reserve Budget'!$I$8-Allocation!$J$38)*B29/100</f>
        <v>2061.8479750000001</v>
      </c>
      <c r="K29" s="53">
        <f>('Capital Reserve Budget'!$G$8/4-$K$38)*B29/100</f>
        <v>298.07449374999999</v>
      </c>
      <c r="L29" s="53">
        <f t="shared" si="4"/>
        <v>587.92449375000001</v>
      </c>
      <c r="M29" s="53">
        <f t="shared" si="5"/>
        <v>1854.4048920248297</v>
      </c>
      <c r="N29" s="53">
        <f t="shared" si="6"/>
        <v>2144.25489202483</v>
      </c>
      <c r="O29" s="54"/>
      <c r="P29" s="54"/>
      <c r="Q29" s="54"/>
      <c r="R29" s="54"/>
      <c r="S29" s="54"/>
      <c r="T29" s="54"/>
      <c r="U29" s="54"/>
    </row>
    <row r="30" spans="1:21" ht="15" customHeight="1" x14ac:dyDescent="0.25">
      <c r="A30" s="50">
        <v>212</v>
      </c>
      <c r="B30" s="51">
        <v>3.24</v>
      </c>
      <c r="C30" s="52"/>
      <c r="D30" s="53">
        <f>('Operating Budget'!$I$8-Allocation!$D$38)*Allocation!B30/100</f>
        <v>5645.7</v>
      </c>
      <c r="E30" s="53">
        <f t="shared" si="7"/>
        <v>102.99265737296012</v>
      </c>
      <c r="F30" s="53">
        <f t="shared" si="2"/>
        <v>5748.6926573729597</v>
      </c>
      <c r="G30" s="53">
        <f t="shared" si="3"/>
        <v>1437.1731643432399</v>
      </c>
      <c r="H30" s="53">
        <v>175</v>
      </c>
      <c r="I30" s="53">
        <f t="shared" si="1"/>
        <v>43.75</v>
      </c>
      <c r="J30" s="53">
        <f>('Capital Reserve Budget'!$I$8-Allocation!$J$38)*B30/100</f>
        <v>1959.0579</v>
      </c>
      <c r="K30" s="53">
        <f>('Capital Reserve Budget'!$G$8/4-$K$38)*B30/100</f>
        <v>283.21447499999999</v>
      </c>
      <c r="L30" s="53">
        <f t="shared" si="4"/>
        <v>558.61447499999997</v>
      </c>
      <c r="M30" s="53">
        <f t="shared" si="5"/>
        <v>1764.1376393432399</v>
      </c>
      <c r="N30" s="53">
        <f t="shared" si="6"/>
        <v>2039.5376393432398</v>
      </c>
      <c r="O30" s="54"/>
      <c r="P30" s="54"/>
      <c r="Q30" s="54"/>
      <c r="R30" s="54"/>
      <c r="S30" s="54"/>
      <c r="T30" s="54"/>
      <c r="U30" s="54"/>
    </row>
    <row r="31" spans="1:21" ht="15" customHeight="1" x14ac:dyDescent="0.25">
      <c r="A31" s="50">
        <v>213</v>
      </c>
      <c r="B31" s="51">
        <v>3.24</v>
      </c>
      <c r="C31" s="52"/>
      <c r="D31" s="53">
        <f>('Operating Budget'!$I$8-Allocation!$D$38)*Allocation!B31/100</f>
        <v>5645.7</v>
      </c>
      <c r="E31" s="53">
        <f t="shared" si="7"/>
        <v>102.99265737296012</v>
      </c>
      <c r="F31" s="53">
        <f t="shared" si="2"/>
        <v>5748.6926573729597</v>
      </c>
      <c r="G31" s="53">
        <f t="shared" si="3"/>
        <v>1437.1731643432399</v>
      </c>
      <c r="H31" s="53">
        <v>175</v>
      </c>
      <c r="I31" s="53">
        <f t="shared" si="1"/>
        <v>43.75</v>
      </c>
      <c r="J31" s="53">
        <f>('Capital Reserve Budget'!$I$8-Allocation!$J$38)*B31/100</f>
        <v>1959.0579</v>
      </c>
      <c r="K31" s="53">
        <f>('Capital Reserve Budget'!$G$8/4-$K$38)*B31/100</f>
        <v>283.21447499999999</v>
      </c>
      <c r="L31" s="53">
        <f t="shared" si="4"/>
        <v>558.61447499999997</v>
      </c>
      <c r="M31" s="53">
        <f t="shared" si="5"/>
        <v>1764.1376393432399</v>
      </c>
      <c r="N31" s="53">
        <f t="shared" si="6"/>
        <v>2039.5376393432398</v>
      </c>
      <c r="O31" s="54"/>
      <c r="P31" s="54"/>
      <c r="Q31" s="54"/>
      <c r="R31" s="54"/>
      <c r="S31" s="54"/>
      <c r="T31" s="54"/>
      <c r="U31" s="54"/>
    </row>
    <row r="32" spans="1:21" ht="15" customHeight="1" x14ac:dyDescent="0.25">
      <c r="A32" s="50">
        <v>214</v>
      </c>
      <c r="B32" s="51">
        <v>3.24</v>
      </c>
      <c r="C32" s="52"/>
      <c r="D32" s="53">
        <f>('Operating Budget'!$I$8-Allocation!$D$38)*Allocation!B32/100</f>
        <v>5645.7</v>
      </c>
      <c r="E32" s="53">
        <f t="shared" si="7"/>
        <v>102.99265737296012</v>
      </c>
      <c r="F32" s="53">
        <f t="shared" si="2"/>
        <v>5748.6926573729597</v>
      </c>
      <c r="G32" s="53">
        <f t="shared" si="3"/>
        <v>1437.1731643432399</v>
      </c>
      <c r="H32" s="53">
        <v>175</v>
      </c>
      <c r="I32" s="53">
        <f t="shared" si="1"/>
        <v>43.75</v>
      </c>
      <c r="J32" s="53">
        <f>('Capital Reserve Budget'!$I$8-Allocation!$J$38)*B32/100</f>
        <v>1959.0579</v>
      </c>
      <c r="K32" s="53">
        <f>('Capital Reserve Budget'!$G$8/4-$K$38)*B32/100</f>
        <v>283.21447499999999</v>
      </c>
      <c r="L32" s="53">
        <f t="shared" si="4"/>
        <v>558.61447499999997</v>
      </c>
      <c r="M32" s="53">
        <f t="shared" si="5"/>
        <v>1764.1376393432399</v>
      </c>
      <c r="N32" s="53">
        <f t="shared" si="6"/>
        <v>2039.5376393432398</v>
      </c>
      <c r="O32" s="54"/>
      <c r="P32" s="54"/>
      <c r="Q32" s="54"/>
      <c r="R32" s="54"/>
      <c r="S32" s="54"/>
      <c r="T32" s="54"/>
      <c r="U32" s="54"/>
    </row>
    <row r="33" spans="1:21" x14ac:dyDescent="0.25">
      <c r="A33" s="50">
        <v>215</v>
      </c>
      <c r="B33" s="51">
        <v>2.4700000000000002</v>
      </c>
      <c r="C33" s="52"/>
      <c r="D33" s="53">
        <f>('Operating Budget'!$I$8-Allocation!$D$38)*Allocation!B33/100</f>
        <v>4303.9750000000004</v>
      </c>
      <c r="E33" s="53">
        <f t="shared" si="7"/>
        <v>78.516007318275157</v>
      </c>
      <c r="F33" s="53">
        <f t="shared" si="2"/>
        <v>4382.4910073182755</v>
      </c>
      <c r="G33" s="53">
        <f t="shared" si="3"/>
        <v>1095.6227518295689</v>
      </c>
      <c r="H33" s="53">
        <v>123</v>
      </c>
      <c r="I33" s="53">
        <f t="shared" si="1"/>
        <v>30.75</v>
      </c>
      <c r="J33" s="53">
        <f>('Capital Reserve Budget'!$I$8-Allocation!$J$38)*B33/100</f>
        <v>1493.4793250000002</v>
      </c>
      <c r="K33" s="53">
        <f>('Capital Reserve Budget'!$G$8/4-$K$38)*B33/100</f>
        <v>215.90733125000003</v>
      </c>
      <c r="L33" s="53">
        <f t="shared" si="4"/>
        <v>425.85733125000007</v>
      </c>
      <c r="M33" s="53">
        <f t="shared" si="5"/>
        <v>1342.2800830795688</v>
      </c>
      <c r="N33" s="53">
        <f t="shared" si="6"/>
        <v>1552.2300830795689</v>
      </c>
      <c r="O33" s="54"/>
      <c r="P33" s="54"/>
      <c r="Q33" s="54"/>
      <c r="R33" s="54"/>
      <c r="S33" s="54"/>
      <c r="T33" s="54"/>
      <c r="U33" s="54"/>
    </row>
    <row r="34" spans="1:21" x14ac:dyDescent="0.25">
      <c r="A34" s="50" t="s">
        <v>390</v>
      </c>
      <c r="B34" s="51">
        <v>1.77</v>
      </c>
      <c r="C34" s="52"/>
      <c r="D34" s="53">
        <f>('Operating Budget'!$I$8-Allocation!$D$38)*Allocation!B34/100</f>
        <v>3084.2249999999999</v>
      </c>
      <c r="E34" s="53">
        <f>H44*-B34/100</f>
        <v>-696.94174799999996</v>
      </c>
      <c r="F34" s="53">
        <f t="shared" si="2"/>
        <v>2387.2832520000002</v>
      </c>
      <c r="G34" s="53">
        <f t="shared" si="3"/>
        <v>596.82081300000004</v>
      </c>
      <c r="H34" s="53">
        <v>0</v>
      </c>
      <c r="I34" s="53">
        <f t="shared" si="1"/>
        <v>0</v>
      </c>
      <c r="J34" s="53">
        <f>('Capital Reserve Budget'!$I$8-Allocation!$J$38)*B34/100</f>
        <v>1070.226075</v>
      </c>
      <c r="K34" s="53">
        <f>('Capital Reserve Budget'!$G$8/4-$K$38)*B34/100</f>
        <v>154.71901875</v>
      </c>
      <c r="L34" s="53">
        <f t="shared" si="4"/>
        <v>305.16901875000002</v>
      </c>
      <c r="M34" s="53">
        <f t="shared" si="5"/>
        <v>751.53983175000008</v>
      </c>
      <c r="N34" s="53">
        <f t="shared" si="6"/>
        <v>901.98983175000012</v>
      </c>
      <c r="O34" s="54"/>
      <c r="P34" s="54"/>
      <c r="Q34" s="54"/>
      <c r="R34" s="54"/>
      <c r="S34" s="54"/>
      <c r="T34" s="54"/>
      <c r="U34" s="54"/>
    </row>
    <row r="35" spans="1:21" x14ac:dyDescent="0.25">
      <c r="A35" s="50" t="s">
        <v>391</v>
      </c>
      <c r="B35" s="51">
        <v>1.77</v>
      </c>
      <c r="C35" s="52"/>
      <c r="D35" s="53">
        <f>('Operating Budget'!$I$8-Allocation!$D$38)*Allocation!B35/100</f>
        <v>3084.2249999999999</v>
      </c>
      <c r="E35" s="53">
        <f>H44*-B35/100</f>
        <v>-696.94174799999996</v>
      </c>
      <c r="F35" s="53">
        <f t="shared" si="2"/>
        <v>2387.2832520000002</v>
      </c>
      <c r="G35" s="53">
        <f t="shared" si="3"/>
        <v>596.82081300000004</v>
      </c>
      <c r="H35" s="53">
        <v>0</v>
      </c>
      <c r="I35" s="53">
        <f t="shared" si="1"/>
        <v>0</v>
      </c>
      <c r="J35" s="53">
        <f>('Capital Reserve Budget'!$I$8-Allocation!$J$38)*B35/100</f>
        <v>1070.226075</v>
      </c>
      <c r="K35" s="53">
        <f>('Capital Reserve Budget'!$G$8/4-$K$38)*B35/100</f>
        <v>154.71901875</v>
      </c>
      <c r="L35" s="53">
        <f t="shared" si="4"/>
        <v>305.16901875000002</v>
      </c>
      <c r="M35" s="53">
        <f t="shared" si="5"/>
        <v>751.53983175000008</v>
      </c>
      <c r="N35" s="53">
        <f t="shared" si="6"/>
        <v>901.98983175000012</v>
      </c>
      <c r="O35" s="54"/>
      <c r="P35" s="54"/>
      <c r="Q35" s="54"/>
      <c r="R35" s="54"/>
      <c r="S35" s="54"/>
      <c r="T35" s="54"/>
      <c r="U35" s="54"/>
    </row>
    <row r="36" spans="1:21" x14ac:dyDescent="0.25">
      <c r="A36" s="50" t="s">
        <v>392</v>
      </c>
      <c r="B36" s="51">
        <v>1.77</v>
      </c>
      <c r="C36" s="52"/>
      <c r="D36" s="53">
        <f>('Operating Budget'!$I$8-Allocation!$D$38)*Allocation!B36/100</f>
        <v>3084.2249999999999</v>
      </c>
      <c r="E36" s="53">
        <f>(B36/(100-$B$11-$B$34-$B$35)*(-$E$11-$E$34-$E$35))</f>
        <v>56.264507268561552</v>
      </c>
      <c r="F36" s="53">
        <f t="shared" si="2"/>
        <v>3140.4895072685613</v>
      </c>
      <c r="G36" s="53">
        <f t="shared" si="3"/>
        <v>785.12237681714032</v>
      </c>
      <c r="H36" s="53">
        <v>123</v>
      </c>
      <c r="I36" s="53">
        <f t="shared" si="1"/>
        <v>30.75</v>
      </c>
      <c r="J36" s="53">
        <f>('Capital Reserve Budget'!$I$8-Allocation!$J$38)*B36/100</f>
        <v>1070.226075</v>
      </c>
      <c r="K36" s="53">
        <f>('Capital Reserve Budget'!$G$8/4-$K$38)*B36/100</f>
        <v>154.71901875</v>
      </c>
      <c r="L36" s="53">
        <f t="shared" si="4"/>
        <v>305.16901875000002</v>
      </c>
      <c r="M36" s="53">
        <f t="shared" si="5"/>
        <v>970.59139556714035</v>
      </c>
      <c r="N36" s="53">
        <f t="shared" si="6"/>
        <v>1121.0413955671404</v>
      </c>
      <c r="O36" s="54"/>
      <c r="P36" s="54"/>
      <c r="Q36" s="54"/>
      <c r="R36" s="54"/>
      <c r="S36" s="54"/>
      <c r="T36" s="54"/>
      <c r="U36" s="54"/>
    </row>
    <row r="37" spans="1:21" x14ac:dyDescent="0.25">
      <c r="A37" s="50" t="s">
        <v>393</v>
      </c>
      <c r="B37" s="51">
        <v>1.77</v>
      </c>
      <c r="C37" s="52"/>
      <c r="D37" s="53">
        <f>('Operating Budget'!$I$8-Allocation!$D$38)*Allocation!B37/100</f>
        <v>3084.2249999999999</v>
      </c>
      <c r="E37" s="53">
        <f>(B37/(100-$B$11-$B$34-$B$35)*(-$E$11-$E$34-$E$35))</f>
        <v>56.264507268561552</v>
      </c>
      <c r="F37" s="53">
        <f t="shared" si="2"/>
        <v>3140.4895072685613</v>
      </c>
      <c r="G37" s="53">
        <f t="shared" si="3"/>
        <v>785.12237681714032</v>
      </c>
      <c r="H37" s="53">
        <v>123</v>
      </c>
      <c r="I37" s="53">
        <f t="shared" si="1"/>
        <v>30.75</v>
      </c>
      <c r="J37" s="53">
        <f>('Capital Reserve Budget'!$I$8-Allocation!$J$38)*B37/100</f>
        <v>1070.226075</v>
      </c>
      <c r="K37" s="53">
        <f>('Capital Reserve Budget'!$G$8/4-$K$38)*B37/100</f>
        <v>154.71901875</v>
      </c>
      <c r="L37" s="53">
        <f t="shared" si="4"/>
        <v>305.16901875000002</v>
      </c>
      <c r="M37" s="53">
        <f t="shared" si="5"/>
        <v>970.59139556714035</v>
      </c>
      <c r="N37" s="53">
        <f t="shared" si="6"/>
        <v>1121.0413955671404</v>
      </c>
      <c r="O37" s="54"/>
      <c r="P37" s="54"/>
      <c r="Q37" s="54"/>
      <c r="R37" s="54"/>
      <c r="S37" s="54"/>
      <c r="T37" s="54"/>
      <c r="U37" s="54"/>
    </row>
    <row r="38" spans="1:21" ht="15.75" thickBot="1" x14ac:dyDescent="0.3">
      <c r="A38" s="50">
        <v>300</v>
      </c>
      <c r="B38" s="51" t="s">
        <v>394</v>
      </c>
      <c r="C38" s="52"/>
      <c r="D38" s="55">
        <f>'Operating Budget'!I8*0.15</f>
        <v>30750</v>
      </c>
      <c r="E38" s="55">
        <v>0</v>
      </c>
      <c r="F38" s="55">
        <f t="shared" si="2"/>
        <v>30750</v>
      </c>
      <c r="G38" s="55">
        <f t="shared" si="3"/>
        <v>7687.5</v>
      </c>
      <c r="H38" s="55">
        <v>0</v>
      </c>
      <c r="I38" s="55">
        <f t="shared" si="1"/>
        <v>0</v>
      </c>
      <c r="J38" s="55">
        <f>'Capital Reserve Budget'!I8*0.15</f>
        <v>10670.25</v>
      </c>
      <c r="K38" s="55">
        <f>'Capital Reserve Budget'!G8*0.15/4</f>
        <v>1542.5625</v>
      </c>
      <c r="L38" s="55">
        <f>20283.75*0.15</f>
        <v>3042.5625</v>
      </c>
      <c r="M38" s="55">
        <f t="shared" ref="M38" si="8">G38+I38+K38</f>
        <v>9230.0625</v>
      </c>
      <c r="N38" s="55">
        <f>G38+L38</f>
        <v>10730.0625</v>
      </c>
      <c r="O38" s="54"/>
      <c r="P38" s="54"/>
      <c r="Q38" s="54"/>
      <c r="R38" s="54"/>
      <c r="S38" s="54"/>
      <c r="T38" s="54"/>
      <c r="U38" s="54"/>
    </row>
    <row r="39" spans="1:21" ht="15.75" thickTop="1" x14ac:dyDescent="0.25">
      <c r="A39" s="50" t="s">
        <v>370</v>
      </c>
      <c r="B39" s="56">
        <f>SUM(B4:B38)</f>
        <v>99.999999999999957</v>
      </c>
      <c r="C39" s="52"/>
      <c r="D39" s="57">
        <f>SUM(D4:D38)</f>
        <v>205000.00000000009</v>
      </c>
      <c r="E39" s="57">
        <f>SUM(E4:E38)</f>
        <v>1.2789769243681803E-13</v>
      </c>
      <c r="F39" s="57">
        <f>SUM(F4:F38)</f>
        <v>205000</v>
      </c>
      <c r="G39" s="57">
        <f t="shared" si="3"/>
        <v>51250</v>
      </c>
      <c r="H39" s="57">
        <f>SUM(H4:H38)</f>
        <v>4801</v>
      </c>
      <c r="I39" s="57">
        <f t="shared" si="1"/>
        <v>1200.25</v>
      </c>
      <c r="J39" s="57">
        <f>SUM(J4:J38)</f>
        <v>71134.999999999985</v>
      </c>
      <c r="K39" s="57">
        <f>SUM(K4:K38)</f>
        <v>10283.750000000002</v>
      </c>
      <c r="L39" s="57">
        <f>SUM(L4:L38)</f>
        <v>20283.750000000004</v>
      </c>
      <c r="M39" s="57">
        <f>SUM(M4:M38)</f>
        <v>62734</v>
      </c>
      <c r="N39" s="57">
        <f>SUM(N4:N38)</f>
        <v>72734</v>
      </c>
      <c r="O39" s="54"/>
      <c r="P39" s="54"/>
      <c r="Q39" s="54"/>
      <c r="R39" s="54"/>
      <c r="S39" s="54"/>
      <c r="T39" s="54"/>
      <c r="U39" s="54"/>
    </row>
    <row r="40" spans="1:21" x14ac:dyDescent="0.25">
      <c r="A40" s="51"/>
      <c r="B40" s="51"/>
      <c r="C40" s="52"/>
      <c r="D40" s="58"/>
      <c r="E40" s="58"/>
      <c r="F40" s="58"/>
      <c r="G40" s="53">
        <f>G39*4</f>
        <v>205000</v>
      </c>
      <c r="H40" s="58"/>
      <c r="I40" s="53">
        <f>I39*4</f>
        <v>4801</v>
      </c>
      <c r="J40" s="58"/>
      <c r="K40" s="53" t="s">
        <v>370</v>
      </c>
      <c r="L40" s="53">
        <f>L39*3+K39</f>
        <v>71135.000000000015</v>
      </c>
      <c r="M40" s="53" t="s">
        <v>370</v>
      </c>
      <c r="N40" s="53">
        <f>N39*3+M39</f>
        <v>280936</v>
      </c>
      <c r="O40" s="59"/>
      <c r="P40" s="59"/>
      <c r="Q40" s="59"/>
      <c r="R40" s="59"/>
      <c r="S40" s="59"/>
      <c r="T40" s="59"/>
      <c r="U40" s="59"/>
    </row>
    <row r="41" spans="1:21" x14ac:dyDescent="0.25">
      <c r="A41" s="51"/>
      <c r="B41" s="51"/>
      <c r="C41" s="52"/>
      <c r="D41" s="51" t="s">
        <v>395</v>
      </c>
      <c r="E41" s="51"/>
      <c r="F41" s="52"/>
      <c r="G41" s="52"/>
      <c r="H41" s="60">
        <v>2019</v>
      </c>
      <c r="I41" s="61"/>
      <c r="J41" s="61"/>
      <c r="K41" s="68" t="s">
        <v>370</v>
      </c>
      <c r="L41" s="61"/>
      <c r="M41" s="62" t="s">
        <v>370</v>
      </c>
      <c r="N41" s="62">
        <f>'Capital Reserve Budget'!I8+'Operating Budget'!I8+'Operating Budget'!I9</f>
        <v>280936</v>
      </c>
      <c r="O41" s="61"/>
      <c r="P41" s="61"/>
      <c r="Q41" s="61"/>
      <c r="R41" s="61"/>
      <c r="S41" s="61"/>
      <c r="T41" s="61"/>
      <c r="U41" s="61"/>
    </row>
    <row r="42" spans="1:21" x14ac:dyDescent="0.25">
      <c r="A42" s="51"/>
      <c r="B42" s="51"/>
      <c r="C42" s="52"/>
      <c r="D42" s="51" t="s">
        <v>396</v>
      </c>
      <c r="E42" s="51"/>
      <c r="F42" s="52"/>
      <c r="G42" s="52"/>
      <c r="H42" s="63">
        <f>'Operating Budget'!I23</f>
        <v>38175.24</v>
      </c>
      <c r="I42" s="61"/>
      <c r="J42" s="61"/>
      <c r="K42" s="61"/>
      <c r="L42" s="61"/>
      <c r="M42" s="61" t="s">
        <v>370</v>
      </c>
      <c r="N42" s="61" t="s">
        <v>370</v>
      </c>
      <c r="O42" s="61"/>
      <c r="P42" s="61"/>
      <c r="Q42" s="61"/>
      <c r="R42" s="61"/>
      <c r="S42" s="61"/>
      <c r="T42" s="61"/>
      <c r="U42" s="61"/>
    </row>
    <row r="43" spans="1:21" ht="15.75" thickBot="1" x14ac:dyDescent="0.3">
      <c r="A43" s="51"/>
      <c r="B43" s="51"/>
      <c r="C43" s="52"/>
      <c r="D43" s="51" t="s">
        <v>366</v>
      </c>
      <c r="E43" s="51"/>
      <c r="F43" s="52"/>
      <c r="G43" s="52"/>
      <c r="H43" s="64">
        <f>'Operating Budget'!I29</f>
        <v>1200</v>
      </c>
      <c r="I43" s="61"/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</row>
    <row r="44" spans="1:21" ht="15.75" thickTop="1" x14ac:dyDescent="0.25">
      <c r="A44" s="51"/>
      <c r="B44" s="51"/>
      <c r="C44" s="52"/>
      <c r="D44" s="52"/>
      <c r="E44" s="52"/>
      <c r="F44" s="52"/>
      <c r="G44" s="52"/>
      <c r="H44" s="65">
        <f>SUM(H42:H43)</f>
        <v>39375.24</v>
      </c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  <c r="U44" s="61"/>
    </row>
    <row r="51" spans="14:14" x14ac:dyDescent="0.25">
      <c r="N51" s="67" t="s">
        <v>370</v>
      </c>
    </row>
  </sheetData>
  <pageMargins left="0.25" right="0.25" top="0.75" bottom="0.75" header="0.3" footer="0.3"/>
  <pageSetup scale="77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Operating Budget</vt:lpstr>
      <vt:lpstr>Capital Reserve Budget</vt:lpstr>
      <vt:lpstr>Detail</vt:lpstr>
      <vt:lpstr>Allocation</vt:lpstr>
      <vt:lpstr>Allocation!Print_Area</vt:lpstr>
      <vt:lpstr>'Operating Budget'!Print_Area</vt:lpstr>
      <vt:lpstr>'Capital Reserve Budget'!Print_Titles</vt:lpstr>
      <vt:lpstr>Detail!Print_Titles</vt:lpstr>
      <vt:lpstr>'Operating Budget'!Print_Titles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 hansen</dc:creator>
  <cp:lastModifiedBy>julie hansen</cp:lastModifiedBy>
  <cp:lastPrinted>2019-01-09T14:05:23Z</cp:lastPrinted>
  <dcterms:created xsi:type="dcterms:W3CDTF">2018-10-31T21:39:03Z</dcterms:created>
  <dcterms:modified xsi:type="dcterms:W3CDTF">2019-02-13T15:21:02Z</dcterms:modified>
</cp:coreProperties>
</file>